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Gebruiker\OneDrive\Documenten\"/>
    </mc:Choice>
  </mc:AlternateContent>
  <xr:revisionPtr revIDLastSave="0" documentId="13_ncr:1_{26820D36-2431-46D3-A1AB-231DA81AE7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2" l="1"/>
  <c r="C31" i="1"/>
  <c r="C32" i="1"/>
  <c r="C33" i="1"/>
  <c r="C34" i="1"/>
  <c r="E12" i="2"/>
  <c r="E11" i="2"/>
  <c r="O10" i="2"/>
  <c r="E10" i="2"/>
  <c r="O9" i="2"/>
  <c r="E9" i="2"/>
  <c r="E8" i="2"/>
  <c r="E7" i="2"/>
  <c r="C21" i="1"/>
  <c r="C30" i="1"/>
  <c r="C12" i="1"/>
  <c r="C24" i="1"/>
  <c r="C22" i="1"/>
  <c r="C35" i="1"/>
  <c r="C27" i="1"/>
  <c r="C28" i="1"/>
  <c r="C36" i="1"/>
  <c r="E6" i="2"/>
  <c r="E5" i="2"/>
  <c r="C13" i="1"/>
  <c r="O6" i="2"/>
  <c r="C19" i="1" l="1"/>
  <c r="C29" i="1"/>
  <c r="C25" i="1"/>
  <c r="C16" i="1"/>
  <c r="C23" i="1"/>
  <c r="C20" i="1"/>
  <c r="C14" i="1"/>
  <c r="C18" i="1"/>
  <c r="C10" i="1"/>
  <c r="C15" i="1"/>
  <c r="C17" i="1"/>
  <c r="C26" i="1"/>
  <c r="C11" i="1"/>
  <c r="B5" i="2"/>
  <c r="B6" i="2" s="1"/>
  <c r="B4" i="2"/>
  <c r="E4" i="2" s="1"/>
  <c r="B7" i="2" l="1"/>
  <c r="B8" i="2" l="1"/>
  <c r="B9" i="2" l="1"/>
  <c r="B10" i="2" l="1"/>
  <c r="N4" i="2"/>
  <c r="N5" i="2"/>
  <c r="O5" i="2" s="1"/>
  <c r="D3" i="2"/>
  <c r="D4" i="2" s="1"/>
  <c r="D5" i="2" s="1"/>
  <c r="D6" i="2" s="1"/>
  <c r="D7" i="2" s="1"/>
  <c r="D8" i="2" s="1"/>
  <c r="N6" i="2" l="1"/>
  <c r="N7" i="2" s="1"/>
  <c r="B11" i="2"/>
  <c r="D9" i="2"/>
  <c r="O3" i="2"/>
  <c r="O4" i="2" s="1"/>
  <c r="N8" i="2" l="1"/>
  <c r="N9" i="2" s="1"/>
  <c r="O7" i="2"/>
  <c r="B12" i="2"/>
  <c r="O8" i="2"/>
  <c r="D10" i="2"/>
  <c r="N10" i="2" l="1"/>
  <c r="B13" i="2"/>
  <c r="D11" i="2"/>
  <c r="N11" i="2"/>
  <c r="B14" i="2" l="1"/>
  <c r="D12" i="2"/>
  <c r="N12" i="2"/>
  <c r="O11" i="2"/>
  <c r="E14" i="2" l="1"/>
  <c r="B15" i="2"/>
  <c r="D13" i="2"/>
  <c r="N13" i="2"/>
  <c r="O12" i="2"/>
  <c r="E15" i="2" l="1"/>
  <c r="B16" i="2"/>
  <c r="D14" i="2"/>
  <c r="N14" i="2"/>
  <c r="O13" i="2"/>
  <c r="E16" i="2" l="1"/>
  <c r="B17" i="2"/>
  <c r="D15" i="2"/>
  <c r="N15" i="2"/>
  <c r="O14" i="2"/>
  <c r="E17" i="2" l="1"/>
  <c r="B18" i="2"/>
  <c r="D16" i="2"/>
  <c r="N16" i="2"/>
  <c r="O15" i="2"/>
  <c r="B19" i="2" l="1"/>
  <c r="E18" i="2"/>
  <c r="D17" i="2"/>
  <c r="N17" i="2"/>
  <c r="O16" i="2"/>
  <c r="B20" i="2" l="1"/>
  <c r="E19" i="2"/>
  <c r="D18" i="2"/>
  <c r="N18" i="2"/>
  <c r="O17" i="2"/>
  <c r="B21" i="2" l="1"/>
  <c r="E20" i="2"/>
  <c r="D19" i="2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N19" i="2"/>
  <c r="O18" i="2"/>
  <c r="E21" i="2" l="1"/>
  <c r="B22" i="2"/>
  <c r="N20" i="2"/>
  <c r="O19" i="2"/>
  <c r="E22" i="2" l="1"/>
  <c r="B23" i="2"/>
  <c r="N21" i="2"/>
  <c r="O20" i="2"/>
  <c r="E23" i="2" l="1"/>
  <c r="B24" i="2"/>
  <c r="O21" i="2"/>
  <c r="N22" i="2"/>
  <c r="E24" i="2" l="1"/>
  <c r="B25" i="2"/>
  <c r="O22" i="2"/>
  <c r="N23" i="2"/>
  <c r="E25" i="2" l="1"/>
  <c r="B26" i="2"/>
  <c r="N24" i="2"/>
  <c r="O23" i="2"/>
  <c r="E26" i="2" l="1"/>
  <c r="B27" i="2"/>
  <c r="O24" i="2"/>
  <c r="N25" i="2"/>
  <c r="E27" i="2" l="1"/>
  <c r="B28" i="2"/>
  <c r="O25" i="2"/>
  <c r="N26" i="2"/>
  <c r="E28" i="2" l="1"/>
  <c r="B29" i="2"/>
  <c r="O26" i="2"/>
  <c r="N27" i="2"/>
  <c r="E29" i="2" l="1"/>
  <c r="B30" i="2"/>
  <c r="O27" i="2"/>
  <c r="N28" i="2"/>
  <c r="E30" i="2" l="1"/>
  <c r="B31" i="2"/>
  <c r="O28" i="2"/>
  <c r="N29" i="2"/>
  <c r="E31" i="2" l="1"/>
  <c r="B32" i="2"/>
  <c r="N30" i="2"/>
  <c r="O29" i="2"/>
  <c r="E32" i="2" l="1"/>
  <c r="B33" i="2"/>
  <c r="B34" i="2" s="1"/>
  <c r="N31" i="2"/>
  <c r="O30" i="2"/>
  <c r="E33" i="2" l="1"/>
  <c r="B35" i="2"/>
  <c r="N32" i="2"/>
  <c r="O31" i="2"/>
  <c r="E34" i="2" l="1"/>
  <c r="B36" i="2"/>
  <c r="N33" i="2"/>
  <c r="O32" i="2"/>
  <c r="E35" i="2" l="1"/>
  <c r="B37" i="2"/>
  <c r="O33" i="2"/>
  <c r="N34" i="2"/>
  <c r="E36" i="2" l="1"/>
  <c r="B38" i="2"/>
  <c r="B39" i="2" s="1"/>
  <c r="B40" i="2" s="1"/>
  <c r="N35" i="2"/>
  <c r="O34" i="2"/>
  <c r="F38" i="2" l="1"/>
  <c r="F39" i="2"/>
  <c r="F40" i="2"/>
  <c r="N36" i="2"/>
  <c r="O35" i="2"/>
  <c r="O36" i="2" l="1"/>
  <c r="N37" i="2"/>
  <c r="O37" i="2" l="1"/>
  <c r="N3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Gebruiker</author>
  </authors>
  <commentList>
    <comment ref="J2" authorId="0" shapeId="0" xr:uid="{EB43440C-BEB8-472B-8DCC-3F61BE714EBB}">
      <text>
        <r>
          <rPr>
            <b/>
            <sz val="9"/>
            <color indexed="81"/>
            <rFont val="Tahoma"/>
            <charset val="1"/>
          </rPr>
          <t>Paasmaandag !</t>
        </r>
      </text>
    </comment>
    <comment ref="P2" authorId="0" shapeId="0" xr:uid="{EADA34EF-256F-46E3-949C-DF33B595C57A}">
      <text>
        <r>
          <rPr>
            <b/>
            <sz val="9"/>
            <color indexed="81"/>
            <rFont val="Tahoma"/>
            <charset val="1"/>
          </rPr>
          <t>OLV Hemelvaart</t>
        </r>
      </text>
    </comment>
    <comment ref="R2" authorId="0" shapeId="0" xr:uid="{C36AA514-E0AD-47B0-AF99-B02F94BBB699}">
      <text>
        <r>
          <rPr>
            <b/>
            <sz val="9"/>
            <color indexed="81"/>
            <rFont val="Tahoma"/>
            <charset val="1"/>
          </rPr>
          <t>Pinkstermaandag !</t>
        </r>
      </text>
    </comment>
  </commentList>
</comments>
</file>

<file path=xl/sharedStrings.xml><?xml version="1.0" encoding="utf-8"?>
<sst xmlns="http://schemas.openxmlformats.org/spreadsheetml/2006/main" count="45" uniqueCount="44">
  <si>
    <t>NAAM</t>
  </si>
  <si>
    <t>STAND</t>
  </si>
  <si>
    <t>RITTEN</t>
  </si>
  <si>
    <t>km/u</t>
  </si>
  <si>
    <t>Speed</t>
  </si>
  <si>
    <t>Average</t>
  </si>
  <si>
    <t>Gem.</t>
  </si>
  <si>
    <t>Snelheid =</t>
  </si>
  <si>
    <t>Deelnemers =</t>
  </si>
  <si>
    <t>spart.</t>
  </si>
  <si>
    <t>km's</t>
  </si>
  <si>
    <t>Deelnemers</t>
  </si>
  <si>
    <t>Ritten</t>
  </si>
  <si>
    <t>Gem</t>
  </si>
  <si>
    <t>km</t>
  </si>
  <si>
    <t>Afstand</t>
  </si>
  <si>
    <t>Klassement 32 groep / 2025</t>
  </si>
  <si>
    <t>Dirk Van Hoffelen</t>
  </si>
  <si>
    <t>Jaymi Gillissen</t>
  </si>
  <si>
    <t>Carl Lamote</t>
  </si>
  <si>
    <t>Frank Roosen</t>
  </si>
  <si>
    <t>Jordan Fifield</t>
  </si>
  <si>
    <t>Frederik Van Hee</t>
  </si>
  <si>
    <t>Jo Van Lierde</t>
  </si>
  <si>
    <t>Marc Van Put</t>
  </si>
  <si>
    <t>Hugo Verhoeven</t>
  </si>
  <si>
    <t>Dirk Vanreusel</t>
  </si>
  <si>
    <t>Stijn Wouters</t>
  </si>
  <si>
    <t>Rudi Vanreusel</t>
  </si>
  <si>
    <t>Steven Bauwens</t>
  </si>
  <si>
    <t>Thomas De Rooy</t>
  </si>
  <si>
    <t>Tom  Broekhuyzen</t>
  </si>
  <si>
    <t>Serge Pittoors</t>
  </si>
  <si>
    <t>Sven Coessens</t>
  </si>
  <si>
    <t>Berre Verhaegen ( gast )</t>
  </si>
  <si>
    <t>Jacques Verbruggen ( gast)</t>
  </si>
  <si>
    <t>Danny Jongenelen</t>
  </si>
  <si>
    <t>Xavier De Buysschere</t>
  </si>
  <si>
    <t>Frank van Looveren</t>
  </si>
  <si>
    <t>Stefan Toelants</t>
  </si>
  <si>
    <t>Steven van der Poel</t>
  </si>
  <si>
    <t>Senne Toelants ( gast )</t>
  </si>
  <si>
    <t>Pieter Verbiest ( gast )</t>
  </si>
  <si>
    <t>Ruben Theunis ( gast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</si>
</sst>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36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8.8000000000000007"/>
      <color rgb="FF555555"/>
      <name val="Arial"/>
      <family val="2"/>
    </font>
    <font>
      <b/>
      <i/>
      <sz val="12"/>
      <color theme="1"/>
      <name val="Arial"/>
      <family val="2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center"/>
    </xf>
    <xf numFmtId="16" fontId="2" fillId="0" borderId="0" xfId="0" applyNumberFormat="1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1" fontId="0" fillId="0" borderId="0" xfId="0" applyNumberFormat="1"/>
    <xf numFmtId="1" fontId="2" fillId="0" borderId="1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3" borderId="0" xfId="0" applyNumberFormat="1" applyFont="1" applyFill="1" applyAlignment="1">
      <alignment horizontal="center"/>
    </xf>
    <xf numFmtId="1" fontId="0" fillId="3" borderId="0" xfId="0" applyNumberFormat="1" applyFill="1"/>
    <xf numFmtId="0" fontId="6" fillId="0" borderId="0" xfId="0" applyFont="1"/>
    <xf numFmtId="1" fontId="0" fillId="2" borderId="0" xfId="0" applyNumberFormat="1" applyFill="1"/>
    <xf numFmtId="1" fontId="0" fillId="0" borderId="2" xfId="0" applyNumberFormat="1" applyBorder="1"/>
    <xf numFmtId="164" fontId="0" fillId="4" borderId="0" xfId="0" applyNumberFormat="1" applyFill="1"/>
    <xf numFmtId="0" fontId="7" fillId="0" borderId="0" xfId="0" applyFont="1"/>
    <xf numFmtId="164" fontId="2" fillId="3" borderId="0" xfId="0" applyNumberFormat="1" applyFont="1" applyFill="1" applyAlignment="1">
      <alignment horizontal="center"/>
    </xf>
    <xf numFmtId="1" fontId="2" fillId="3" borderId="0" xfId="0" applyNumberFormat="1" applyFont="1" applyFill="1" applyAlignment="1">
      <alignment horizontal="center"/>
    </xf>
    <xf numFmtId="0" fontId="0" fillId="5" borderId="0" xfId="0" applyFill="1"/>
    <xf numFmtId="164" fontId="2" fillId="6" borderId="0" xfId="0" applyNumberFormat="1" applyFont="1" applyFill="1" applyAlignment="1">
      <alignment horizontal="center"/>
    </xf>
    <xf numFmtId="164" fontId="2" fillId="6" borderId="0" xfId="0" quotePrefix="1" applyNumberFormat="1" applyFont="1" applyFill="1" applyAlignment="1">
      <alignment horizontal="center"/>
    </xf>
    <xf numFmtId="1" fontId="2" fillId="6" borderId="0" xfId="0" applyNumberFormat="1" applyFont="1" applyFill="1" applyAlignment="1">
      <alignment horizontal="center"/>
    </xf>
    <xf numFmtId="1" fontId="2" fillId="6" borderId="0" xfId="0" quotePrefix="1" applyNumberFormat="1" applyFont="1" applyFill="1" applyAlignment="1">
      <alignment horizontal="center"/>
    </xf>
    <xf numFmtId="0" fontId="2" fillId="6" borderId="0" xfId="0" applyFont="1" applyFill="1" applyAlignment="1">
      <alignment horizontal="center"/>
    </xf>
    <xf numFmtId="0" fontId="2" fillId="6" borderId="0" xfId="0" applyFont="1" applyFill="1" applyAlignment="1">
      <alignment horizontal="right"/>
    </xf>
    <xf numFmtId="0" fontId="2" fillId="6" borderId="0" xfId="0" applyFont="1" applyFill="1"/>
    <xf numFmtId="164" fontId="2" fillId="6" borderId="0" xfId="0" applyNumberFormat="1" applyFont="1" applyFill="1" applyAlignment="1">
      <alignment horizontal="left"/>
    </xf>
    <xf numFmtId="0" fontId="4" fillId="6" borderId="0" xfId="0" applyFont="1" applyFill="1" applyAlignment="1">
      <alignment horizontal="center"/>
    </xf>
    <xf numFmtId="164" fontId="4" fillId="6" borderId="0" xfId="0" applyNumberFormat="1" applyFont="1" applyFill="1"/>
    <xf numFmtId="0" fontId="3" fillId="6" borderId="0" xfId="0" applyFont="1" applyFill="1" applyAlignment="1">
      <alignment horizontal="center"/>
    </xf>
    <xf numFmtId="164" fontId="3" fillId="6" borderId="0" xfId="0" applyNumberFormat="1" applyFont="1" applyFill="1" applyAlignment="1">
      <alignment horizontal="center"/>
    </xf>
    <xf numFmtId="1" fontId="5" fillId="6" borderId="0" xfId="0" applyNumberFormat="1" applyFont="1" applyFill="1" applyAlignment="1">
      <alignment horizontal="center"/>
    </xf>
    <xf numFmtId="1" fontId="1" fillId="6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2" fillId="0" borderId="3" xfId="0" applyFont="1" applyBorder="1" applyAlignment="1">
      <alignment horizontal="center"/>
    </xf>
    <xf numFmtId="164" fontId="0" fillId="6" borderId="0" xfId="0" applyNumberFormat="1" applyFill="1"/>
    <xf numFmtId="0" fontId="0" fillId="6" borderId="0" xfId="0" applyFill="1"/>
    <xf numFmtId="164" fontId="0" fillId="5" borderId="0" xfId="0" applyNumberFormat="1" applyFill="1"/>
    <xf numFmtId="0" fontId="1" fillId="0" borderId="0" xfId="0" applyFont="1" applyAlignment="1">
      <alignment horizontal="center"/>
    </xf>
    <xf numFmtId="0" fontId="1" fillId="5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" fontId="5" fillId="3" borderId="0" xfId="0" applyNumberFormat="1" applyFont="1" applyFill="1" applyAlignment="1">
      <alignment horizontal="center"/>
    </xf>
    <xf numFmtId="16" fontId="2" fillId="2" borderId="0" xfId="0" applyNumberFormat="1" applyFont="1" applyFill="1" applyAlignment="1">
      <alignment horizontal="center"/>
    </xf>
    <xf numFmtId="164" fontId="0" fillId="2" borderId="0" xfId="0" applyNumberFormat="1" applyFill="1"/>
    <xf numFmtId="0" fontId="0" fillId="2" borderId="0" xfId="0" applyFill="1"/>
    <xf numFmtId="16" fontId="2" fillId="3" borderId="0" xfId="0" applyNumberFormat="1" applyFont="1" applyFill="1" applyAlignment="1">
      <alignment horizontal="center"/>
    </xf>
    <xf numFmtId="0" fontId="6" fillId="2" borderId="0" xfId="0" applyFont="1" applyFill="1"/>
    <xf numFmtId="0" fontId="3" fillId="3" borderId="0" xfId="0" applyFont="1" applyFill="1" applyAlignment="1">
      <alignment horizontal="center"/>
    </xf>
    <xf numFmtId="164" fontId="2" fillId="6" borderId="0" xfId="0" applyNumberFormat="1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59"/>
  <sheetViews>
    <sheetView tabSelected="1" workbookViewId="0">
      <selection activeCell="J2" sqref="J2"/>
    </sheetView>
  </sheetViews>
  <sheetFormatPr defaultRowHeight="15" x14ac:dyDescent="0.25"/>
  <cols>
    <col min="1" max="1" width="30.140625" bestFit="1" customWidth="1"/>
    <col min="2" max="2" width="9.28515625" bestFit="1" customWidth="1"/>
    <col min="3" max="3" width="8.28515625" style="9" bestFit="1" customWidth="1"/>
    <col min="4" max="4" width="2.5703125" style="8" customWidth="1"/>
    <col min="5" max="5" width="7.85546875" style="12" bestFit="1" customWidth="1"/>
    <col min="6" max="6" width="6.7109375" style="12" bestFit="1" customWidth="1"/>
    <col min="7" max="14" width="8" style="12" bestFit="1" customWidth="1"/>
    <col min="15" max="15" width="7" style="12" bestFit="1" customWidth="1"/>
    <col min="16" max="19" width="8.28515625" style="12" customWidth="1"/>
    <col min="20" max="20" width="6.5703125" style="12" bestFit="1" customWidth="1"/>
    <col min="21" max="24" width="7.85546875" style="12" bestFit="1" customWidth="1"/>
    <col min="25" max="28" width="7" style="12" bestFit="1" customWidth="1"/>
    <col min="29" max="29" width="7.28515625" style="12" bestFit="1" customWidth="1"/>
    <col min="30" max="32" width="8.5703125" style="12" bestFit="1" customWidth="1"/>
    <col min="33" max="33" width="7.140625" style="12" bestFit="1" customWidth="1"/>
    <col min="34" max="35" width="8.42578125" style="12" bestFit="1" customWidth="1"/>
    <col min="36" max="41" width="8.28515625" style="12" customWidth="1"/>
    <col min="42" max="42" width="9.7109375" style="10" customWidth="1"/>
  </cols>
  <sheetData>
    <row r="1" spans="1:42" ht="54" customHeight="1" x14ac:dyDescent="0.6">
      <c r="A1" s="52" t="s">
        <v>16</v>
      </c>
      <c r="B1" s="52"/>
      <c r="C1" s="52"/>
      <c r="D1" s="52"/>
      <c r="E1" s="52"/>
      <c r="F1" s="52"/>
      <c r="G1" s="52"/>
      <c r="H1" s="52"/>
      <c r="I1" s="52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4"/>
    </row>
    <row r="2" spans="1:42" ht="19.5" customHeight="1" x14ac:dyDescent="0.6">
      <c r="A2" s="27" t="s">
        <v>2</v>
      </c>
      <c r="B2" s="33"/>
      <c r="C2" s="34"/>
      <c r="D2" s="33"/>
      <c r="E2" s="46">
        <v>1</v>
      </c>
      <c r="F2" s="35">
        <v>2</v>
      </c>
      <c r="G2" s="35">
        <v>3</v>
      </c>
      <c r="H2" s="35">
        <v>4</v>
      </c>
      <c r="I2" s="35">
        <v>5</v>
      </c>
      <c r="J2" s="13">
        <v>6</v>
      </c>
      <c r="K2" s="36">
        <v>7</v>
      </c>
      <c r="L2" s="36">
        <v>8</v>
      </c>
      <c r="M2" s="36">
        <v>9</v>
      </c>
      <c r="N2" s="36">
        <v>10</v>
      </c>
      <c r="O2" s="36">
        <v>11</v>
      </c>
      <c r="P2" s="37">
        <v>12</v>
      </c>
      <c r="Q2" s="36">
        <v>13</v>
      </c>
      <c r="R2" s="37">
        <v>14</v>
      </c>
      <c r="S2" s="36">
        <v>15</v>
      </c>
      <c r="T2" s="36">
        <v>16</v>
      </c>
      <c r="U2" s="36">
        <v>17</v>
      </c>
      <c r="V2" s="36">
        <v>18</v>
      </c>
      <c r="W2" s="36">
        <v>19</v>
      </c>
      <c r="X2" s="36">
        <v>20</v>
      </c>
      <c r="Y2" s="36">
        <v>21</v>
      </c>
      <c r="Z2" s="36">
        <v>22</v>
      </c>
      <c r="AA2" s="36">
        <v>23</v>
      </c>
      <c r="AB2" s="36">
        <v>24</v>
      </c>
      <c r="AC2" s="36">
        <v>25</v>
      </c>
      <c r="AD2" s="36">
        <v>26</v>
      </c>
      <c r="AE2" s="36">
        <v>27</v>
      </c>
      <c r="AF2" s="36">
        <v>28</v>
      </c>
      <c r="AG2" s="36">
        <v>29</v>
      </c>
      <c r="AH2" s="36">
        <v>30</v>
      </c>
      <c r="AI2" s="36">
        <v>31</v>
      </c>
      <c r="AJ2" s="36">
        <v>32</v>
      </c>
      <c r="AK2" s="36">
        <v>33</v>
      </c>
      <c r="AL2" s="36">
        <v>34</v>
      </c>
      <c r="AM2" s="36">
        <v>35</v>
      </c>
      <c r="AN2" s="36">
        <v>36</v>
      </c>
      <c r="AO2" s="36">
        <v>37</v>
      </c>
      <c r="AP2" s="12"/>
    </row>
    <row r="3" spans="1:42" ht="15.75" customHeight="1" x14ac:dyDescent="0.25">
      <c r="A3" s="27"/>
      <c r="B3" s="1" t="s">
        <v>6</v>
      </c>
      <c r="C3" s="32"/>
      <c r="D3" s="29"/>
      <c r="E3" s="50">
        <v>45345</v>
      </c>
      <c r="F3" s="50">
        <v>44988</v>
      </c>
      <c r="G3" s="50">
        <v>44995</v>
      </c>
      <c r="H3" s="50">
        <v>45002</v>
      </c>
      <c r="I3" s="50">
        <v>45009</v>
      </c>
      <c r="J3" s="50">
        <v>45747</v>
      </c>
      <c r="K3" s="50">
        <v>45753</v>
      </c>
      <c r="L3" s="50">
        <v>45760</v>
      </c>
      <c r="M3" s="50">
        <v>45037</v>
      </c>
      <c r="N3" s="50">
        <v>45044</v>
      </c>
      <c r="O3" s="50">
        <v>45051</v>
      </c>
      <c r="P3" s="47">
        <v>45055</v>
      </c>
      <c r="Q3" s="47">
        <v>45058</v>
      </c>
      <c r="R3" s="47">
        <v>45066</v>
      </c>
      <c r="S3" s="47">
        <v>45072</v>
      </c>
      <c r="T3" s="47">
        <v>45079</v>
      </c>
      <c r="U3" s="47">
        <v>45086</v>
      </c>
      <c r="V3" s="47">
        <v>45093</v>
      </c>
      <c r="W3" s="47">
        <v>45100</v>
      </c>
      <c r="X3" s="47">
        <v>45107</v>
      </c>
      <c r="Y3" s="47">
        <v>45114</v>
      </c>
      <c r="Z3" s="47">
        <v>45121</v>
      </c>
      <c r="AA3" s="47">
        <v>45128</v>
      </c>
      <c r="AB3" s="47">
        <v>45135</v>
      </c>
      <c r="AC3" s="47">
        <v>45142</v>
      </c>
      <c r="AD3" s="47">
        <v>45149</v>
      </c>
      <c r="AE3" s="47">
        <v>45156</v>
      </c>
      <c r="AF3" s="47">
        <v>45163</v>
      </c>
      <c r="AG3" s="47">
        <v>45170</v>
      </c>
      <c r="AH3" s="47">
        <v>45177</v>
      </c>
      <c r="AI3" s="47">
        <v>45184</v>
      </c>
      <c r="AJ3" s="47">
        <v>45191</v>
      </c>
      <c r="AK3" s="47">
        <v>45198</v>
      </c>
      <c r="AL3" s="47"/>
      <c r="AM3" s="47">
        <v>45212</v>
      </c>
      <c r="AN3" s="47">
        <v>45219</v>
      </c>
      <c r="AO3" s="47">
        <v>45226</v>
      </c>
      <c r="AP3" s="2"/>
    </row>
    <row r="4" spans="1:42" ht="15.75" x14ac:dyDescent="0.25">
      <c r="A4" s="28" t="s">
        <v>7</v>
      </c>
      <c r="B4" s="20">
        <v>32.4</v>
      </c>
      <c r="C4" s="30" t="s">
        <v>3</v>
      </c>
      <c r="D4" s="31"/>
      <c r="E4" s="23">
        <v>32.1</v>
      </c>
      <c r="F4" s="24">
        <v>32.6</v>
      </c>
      <c r="G4" s="24">
        <v>32.6</v>
      </c>
      <c r="H4" s="24">
        <v>32</v>
      </c>
      <c r="I4" s="24">
        <v>33.200000000000003</v>
      </c>
      <c r="J4" s="24">
        <v>33</v>
      </c>
      <c r="K4" s="24">
        <v>32</v>
      </c>
      <c r="L4" s="24">
        <v>31.1</v>
      </c>
      <c r="M4" s="24">
        <v>32.700000000000003</v>
      </c>
      <c r="N4" s="24">
        <v>33.6</v>
      </c>
      <c r="O4" s="23">
        <v>31.5</v>
      </c>
      <c r="P4" s="24"/>
      <c r="Q4" s="23"/>
      <c r="R4" s="24"/>
      <c r="S4" s="23"/>
      <c r="T4" s="23"/>
      <c r="U4" s="23"/>
      <c r="V4" s="23"/>
      <c r="W4" s="23"/>
      <c r="X4" s="23"/>
      <c r="Y4" s="23"/>
      <c r="Z4" s="23"/>
      <c r="AA4" s="23"/>
      <c r="AB4" s="24"/>
      <c r="AC4" s="23"/>
      <c r="AD4" s="23"/>
      <c r="AE4" s="24"/>
      <c r="AF4" s="23"/>
      <c r="AG4" s="23"/>
      <c r="AH4" s="23"/>
      <c r="AI4" s="23"/>
      <c r="AJ4" s="23"/>
      <c r="AK4" s="26"/>
      <c r="AL4" s="26"/>
      <c r="AM4" s="25"/>
      <c r="AN4" s="25"/>
      <c r="AO4" s="25"/>
    </row>
    <row r="5" spans="1:42" ht="15.75" x14ac:dyDescent="0.25">
      <c r="A5" s="28" t="s">
        <v>8</v>
      </c>
      <c r="B5" s="21">
        <v>12</v>
      </c>
      <c r="C5" s="30" t="s">
        <v>9</v>
      </c>
      <c r="D5" s="7"/>
      <c r="E5" s="25">
        <v>14</v>
      </c>
      <c r="F5" s="26">
        <v>13</v>
      </c>
      <c r="G5" s="26">
        <v>12</v>
      </c>
      <c r="H5" s="26">
        <v>11</v>
      </c>
      <c r="I5" s="26">
        <v>13</v>
      </c>
      <c r="J5" s="26">
        <v>12</v>
      </c>
      <c r="K5" s="26">
        <v>13</v>
      </c>
      <c r="L5" s="26">
        <v>8</v>
      </c>
      <c r="M5" s="26">
        <v>10</v>
      </c>
      <c r="N5" s="26">
        <v>18</v>
      </c>
      <c r="O5" s="26">
        <v>7</v>
      </c>
      <c r="P5" s="26"/>
      <c r="Q5" s="26"/>
      <c r="R5" s="26"/>
      <c r="S5" s="26"/>
      <c r="T5" s="26"/>
      <c r="U5" s="26"/>
      <c r="V5" s="25"/>
      <c r="W5" s="25"/>
      <c r="X5" s="25"/>
      <c r="Y5" s="25"/>
      <c r="Z5" s="25"/>
      <c r="AA5" s="25"/>
      <c r="AB5" s="26"/>
      <c r="AC5" s="25"/>
      <c r="AD5" s="25"/>
      <c r="AE5" s="26"/>
      <c r="AF5" s="25"/>
      <c r="AG5" s="25"/>
      <c r="AH5" s="25"/>
      <c r="AI5" s="25"/>
      <c r="AJ5" s="25"/>
      <c r="AK5" s="26"/>
      <c r="AL5" s="26"/>
      <c r="AM5" s="25"/>
      <c r="AN5" s="25"/>
      <c r="AO5" s="25"/>
    </row>
    <row r="6" spans="1:42" ht="15.75" x14ac:dyDescent="0.25">
      <c r="A6" s="28"/>
      <c r="B6" s="25"/>
      <c r="C6" s="30"/>
      <c r="D6" s="31"/>
      <c r="E6" s="25"/>
      <c r="F6" s="25"/>
      <c r="G6" s="26"/>
      <c r="H6" s="25"/>
      <c r="I6" s="26"/>
      <c r="J6" s="26"/>
      <c r="K6" s="25"/>
      <c r="L6" s="25"/>
      <c r="M6" s="25"/>
      <c r="N6" s="26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</row>
    <row r="7" spans="1:42" ht="15.75" x14ac:dyDescent="0.25">
      <c r="A7" s="29" t="s">
        <v>0</v>
      </c>
      <c r="B7" s="29" t="s">
        <v>1</v>
      </c>
      <c r="C7" s="23" t="s">
        <v>10</v>
      </c>
      <c r="D7" s="31"/>
      <c r="E7" s="23"/>
      <c r="F7" s="24"/>
      <c r="G7" s="24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23"/>
      <c r="W7" s="23"/>
      <c r="X7" s="23"/>
      <c r="Y7" s="23"/>
      <c r="Z7" s="25"/>
      <c r="AA7" s="25"/>
      <c r="AB7" s="26"/>
      <c r="AC7" s="25"/>
      <c r="AD7" s="25"/>
      <c r="AE7" s="26"/>
      <c r="AF7" s="25"/>
      <c r="AG7" s="25"/>
      <c r="AH7" s="25"/>
      <c r="AI7" s="25"/>
      <c r="AJ7" s="25"/>
      <c r="AK7" s="26"/>
      <c r="AL7" s="26"/>
      <c r="AM7" s="25"/>
      <c r="AN7" s="25"/>
      <c r="AO7" s="25"/>
    </row>
    <row r="8" spans="1:42" ht="15.75" x14ac:dyDescent="0.25">
      <c r="A8" s="29"/>
      <c r="B8" s="29"/>
      <c r="C8" s="23"/>
      <c r="D8" s="31"/>
      <c r="E8" s="23"/>
      <c r="F8" s="24"/>
      <c r="G8" s="24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5"/>
      <c r="AA8" s="25"/>
      <c r="AB8" s="26"/>
      <c r="AC8" s="25"/>
      <c r="AD8" s="25"/>
      <c r="AE8" s="26"/>
      <c r="AF8" s="25"/>
      <c r="AG8" s="25"/>
      <c r="AH8" s="25"/>
      <c r="AI8" s="25"/>
      <c r="AJ8" s="25"/>
      <c r="AK8" s="26"/>
      <c r="AL8" s="26"/>
      <c r="AM8" s="25"/>
      <c r="AN8" s="25"/>
      <c r="AO8" s="25"/>
    </row>
    <row r="10" spans="1:42" ht="15.75" x14ac:dyDescent="0.25">
      <c r="A10" s="6" t="s">
        <v>25</v>
      </c>
      <c r="B10" s="4">
        <v>1</v>
      </c>
      <c r="C10" s="5">
        <f t="shared" ref="C10:C17" si="0">E10+F10+G10+H10+I10+J10+K10+L10+M10+N10+O10+P10+Q10+R10+S10+T10+U10+V10+W10+X10+Y10+AA10+Z10+AB10+AC10+AD10+AE10+AF10++AG10+AH10+AI10+AJ10+AK10+AL10+AM10+AN10+AO10</f>
        <v>938</v>
      </c>
      <c r="D10" s="7"/>
      <c r="E10" s="11">
        <v>72</v>
      </c>
      <c r="F10" s="11">
        <v>78</v>
      </c>
      <c r="G10" s="11">
        <v>80</v>
      </c>
      <c r="H10" s="11">
        <v>86</v>
      </c>
      <c r="I10" s="11">
        <v>83</v>
      </c>
      <c r="J10" s="11">
        <v>81</v>
      </c>
      <c r="K10" s="11">
        <v>89</v>
      </c>
      <c r="L10" s="11">
        <v>86</v>
      </c>
      <c r="M10" s="11">
        <v>80</v>
      </c>
      <c r="N10" s="11">
        <v>95</v>
      </c>
      <c r="O10" s="11">
        <v>108</v>
      </c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7"/>
    </row>
    <row r="11" spans="1:42" ht="15.75" x14ac:dyDescent="0.25">
      <c r="A11" s="6" t="s">
        <v>17</v>
      </c>
      <c r="B11" s="4">
        <v>2</v>
      </c>
      <c r="C11" s="5">
        <f>E11+F11+G11+H11+I11+J11+K11+L11+M11+N11+O11+P11+Q11+R11+S11+T11+U11+V11+W11+X11+Y11+AA11+Z11+AB11+AC11+AD11+AE11+AF11++AG11+AH11+AI11+AJ11+AK11+AL11+AM11+AN11+AO11</f>
        <v>852</v>
      </c>
      <c r="D11" s="7"/>
      <c r="E11" s="11">
        <v>72</v>
      </c>
      <c r="F11" s="11">
        <v>78</v>
      </c>
      <c r="G11" s="11">
        <v>80</v>
      </c>
      <c r="H11" s="11">
        <v>86</v>
      </c>
      <c r="I11" s="11">
        <v>83</v>
      </c>
      <c r="J11" s="11">
        <v>81</v>
      </c>
      <c r="K11" s="11">
        <v>89</v>
      </c>
      <c r="L11" s="11">
        <v>0</v>
      </c>
      <c r="M11" s="11">
        <v>80</v>
      </c>
      <c r="N11" s="11">
        <v>95</v>
      </c>
      <c r="O11" s="11">
        <v>108</v>
      </c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7"/>
    </row>
    <row r="12" spans="1:42" ht="15.75" x14ac:dyDescent="0.25">
      <c r="A12" s="6" t="s">
        <v>24</v>
      </c>
      <c r="B12" s="4">
        <v>3</v>
      </c>
      <c r="C12" s="5">
        <f>E12+F12+G12+H12+I12+J12+K12+L12+M12+N12+O12+P12+Q12+R12+S12+T12+U12+V12+W12+X12+Y12+AA12+Z12+AB12+AC12+AD12+AE12+AF12++AG12+AH12+AI12+AJ12+AK12+AL12+AM12+AN12+AO12</f>
        <v>774</v>
      </c>
      <c r="D12" s="7"/>
      <c r="E12" s="11">
        <v>72</v>
      </c>
      <c r="F12" s="11">
        <v>0</v>
      </c>
      <c r="G12" s="11">
        <v>80</v>
      </c>
      <c r="H12" s="11">
        <v>86</v>
      </c>
      <c r="I12" s="11">
        <v>83</v>
      </c>
      <c r="J12" s="11">
        <v>81</v>
      </c>
      <c r="K12" s="11">
        <v>89</v>
      </c>
      <c r="L12" s="11">
        <v>0</v>
      </c>
      <c r="M12" s="11">
        <v>80</v>
      </c>
      <c r="N12" s="11">
        <v>95</v>
      </c>
      <c r="O12" s="11">
        <v>108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7"/>
    </row>
    <row r="13" spans="1:42" ht="15.75" x14ac:dyDescent="0.25">
      <c r="A13" s="6" t="s">
        <v>23</v>
      </c>
      <c r="B13" s="4">
        <v>4</v>
      </c>
      <c r="C13" s="5">
        <f t="shared" si="0"/>
        <v>750</v>
      </c>
      <c r="D13" s="7"/>
      <c r="E13" s="11">
        <v>72</v>
      </c>
      <c r="F13" s="11">
        <v>78</v>
      </c>
      <c r="G13" s="11">
        <v>0</v>
      </c>
      <c r="H13" s="11">
        <v>86</v>
      </c>
      <c r="I13" s="11">
        <v>83</v>
      </c>
      <c r="J13" s="11">
        <v>81</v>
      </c>
      <c r="K13" s="11">
        <v>89</v>
      </c>
      <c r="L13" s="11">
        <v>86</v>
      </c>
      <c r="M13" s="11">
        <v>80</v>
      </c>
      <c r="N13" s="11">
        <v>95</v>
      </c>
      <c r="O13" s="11">
        <v>0</v>
      </c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7"/>
    </row>
    <row r="14" spans="1:42" ht="15.75" x14ac:dyDescent="0.25">
      <c r="A14" s="6" t="s">
        <v>21</v>
      </c>
      <c r="B14" s="4">
        <v>5</v>
      </c>
      <c r="C14" s="5">
        <f>E14+F14+G14+H14+I14+J14+K14+L14+M14+N14+O14+P14+Q14+R14+S14+T14+U14+V14+W14+X14+Y14+AA14+Z14+AB14+AC14+AD14+AE14+AF14++AG14+AH14+AI14+AJ14+AK14+AL14+AM14+AN14+AO14</f>
        <v>692</v>
      </c>
      <c r="D14" s="7"/>
      <c r="E14" s="11">
        <v>72</v>
      </c>
      <c r="F14" s="11">
        <v>78</v>
      </c>
      <c r="G14" s="11">
        <v>80</v>
      </c>
      <c r="H14" s="11">
        <v>0</v>
      </c>
      <c r="I14" s="11">
        <v>0</v>
      </c>
      <c r="J14" s="11">
        <v>81</v>
      </c>
      <c r="K14" s="11">
        <v>89</v>
      </c>
      <c r="L14" s="11">
        <v>89</v>
      </c>
      <c r="M14" s="11">
        <v>0</v>
      </c>
      <c r="N14" s="11">
        <v>95</v>
      </c>
      <c r="O14" s="11">
        <v>108</v>
      </c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7"/>
    </row>
    <row r="15" spans="1:42" ht="15.75" x14ac:dyDescent="0.25">
      <c r="A15" s="6" t="s">
        <v>26</v>
      </c>
      <c r="B15" s="4">
        <v>6</v>
      </c>
      <c r="C15" s="5">
        <f>E15+F15+G15+H15+I15+J15+K15+L15+M15+N15+O15+P15+Q15+R15+S15+T15+U15+V15+W15+X15+Y15+AA15+Z15+AB15+AC15+AD15+AE15+AF15++AG15+AH15+AI15+AJ15+AK15+AL15+AM15+AN15+AO15</f>
        <v>666</v>
      </c>
      <c r="D15" s="7"/>
      <c r="E15" s="11">
        <v>72</v>
      </c>
      <c r="F15" s="11">
        <v>78</v>
      </c>
      <c r="G15" s="11">
        <v>80</v>
      </c>
      <c r="H15" s="11">
        <v>86</v>
      </c>
      <c r="I15" s="11">
        <v>0</v>
      </c>
      <c r="J15" s="11">
        <v>0</v>
      </c>
      <c r="K15" s="11">
        <v>89</v>
      </c>
      <c r="L15" s="11">
        <v>86</v>
      </c>
      <c r="M15" s="11">
        <v>80</v>
      </c>
      <c r="N15" s="11">
        <v>95</v>
      </c>
      <c r="O15" s="11">
        <v>0</v>
      </c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7"/>
    </row>
    <row r="16" spans="1:42" ht="15.75" x14ac:dyDescent="0.25">
      <c r="A16" s="6" t="s">
        <v>33</v>
      </c>
      <c r="B16" s="4">
        <v>7</v>
      </c>
      <c r="C16" s="5">
        <f t="shared" ref="C16" si="1">E16+F16+G16+H16+I16+J16+K16+L16+M16+N16+O16+P16+Q16+R16+S16+T16+U16+V16+W16+X16+Y16+AA16+Z16+AB16+AC16+AD16+AE16+AF16++AG16+AH16+AI16+AJ16+AK16+AL16+AM16+AN16+AO16</f>
        <v>602</v>
      </c>
      <c r="D16" s="7"/>
      <c r="E16" s="11">
        <v>0</v>
      </c>
      <c r="F16" s="11">
        <v>78</v>
      </c>
      <c r="G16" s="11">
        <v>80</v>
      </c>
      <c r="H16" s="11">
        <v>86</v>
      </c>
      <c r="I16" s="11">
        <v>83</v>
      </c>
      <c r="J16" s="11">
        <v>81</v>
      </c>
      <c r="K16" s="11">
        <v>0</v>
      </c>
      <c r="L16" s="11">
        <v>86</v>
      </c>
      <c r="M16" s="11">
        <v>0</v>
      </c>
      <c r="N16" s="11">
        <v>0</v>
      </c>
      <c r="O16" s="11">
        <v>108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7"/>
    </row>
    <row r="17" spans="1:42" ht="15.75" x14ac:dyDescent="0.25">
      <c r="A17" s="6" t="s">
        <v>29</v>
      </c>
      <c r="B17" s="4">
        <v>8</v>
      </c>
      <c r="C17" s="5">
        <f t="shared" si="0"/>
        <v>595</v>
      </c>
      <c r="D17" s="7"/>
      <c r="E17" s="11">
        <v>72</v>
      </c>
      <c r="F17" s="11">
        <v>78</v>
      </c>
      <c r="G17" s="11">
        <v>80</v>
      </c>
      <c r="H17" s="11">
        <v>0</v>
      </c>
      <c r="I17" s="11">
        <v>83</v>
      </c>
      <c r="J17" s="11">
        <v>81</v>
      </c>
      <c r="K17" s="11">
        <v>20</v>
      </c>
      <c r="L17" s="11">
        <v>86</v>
      </c>
      <c r="M17" s="11">
        <v>0</v>
      </c>
      <c r="N17" s="11">
        <v>95</v>
      </c>
      <c r="O17" s="11">
        <v>0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7"/>
    </row>
    <row r="18" spans="1:42" ht="15.75" x14ac:dyDescent="0.25">
      <c r="A18" s="6" t="s">
        <v>22</v>
      </c>
      <c r="B18" s="4">
        <v>9</v>
      </c>
      <c r="C18" s="5">
        <f>E18+F18+G18+H18+I18+J18+K18+L18+M18+N18+O18+P18+Q18+R18+S18+T18+U18+V18+W18+X18+Y18+AA18+Z18+AB18+AC18+AD18+AE18+AF18++AG18+AH18+AI18+AJ18+AK18+AL18+AM18+AN18+AO18</f>
        <v>588</v>
      </c>
      <c r="D18" s="7"/>
      <c r="E18" s="11">
        <v>72</v>
      </c>
      <c r="F18" s="11">
        <v>0</v>
      </c>
      <c r="G18" s="11">
        <v>80</v>
      </c>
      <c r="H18" s="11">
        <v>86</v>
      </c>
      <c r="I18" s="11">
        <v>0</v>
      </c>
      <c r="J18" s="11">
        <v>0</v>
      </c>
      <c r="K18" s="11">
        <v>89</v>
      </c>
      <c r="L18" s="11">
        <v>86</v>
      </c>
      <c r="M18" s="11">
        <v>80</v>
      </c>
      <c r="N18" s="11">
        <v>95</v>
      </c>
      <c r="O18" s="11">
        <v>0</v>
      </c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7"/>
    </row>
    <row r="19" spans="1:42" ht="15.75" x14ac:dyDescent="0.25">
      <c r="A19" s="6" t="s">
        <v>37</v>
      </c>
      <c r="B19" s="4">
        <v>10</v>
      </c>
      <c r="C19" s="5">
        <f>E19+F19+G19+H19+I19+J19+K19+L19+M19+N19+O19+P19+Q19+R19+S19+T19+U19+V19+W19+X19+Y19+AA19+Z19+AB19+AC19+AD19+AE19+AF19++AG19+AH19+AI19+AJ19+AK19+AL19+AM19+AN19+AO19</f>
        <v>505</v>
      </c>
      <c r="D19" s="7"/>
      <c r="E19" s="11">
        <v>0</v>
      </c>
      <c r="F19" s="11">
        <v>0</v>
      </c>
      <c r="G19" s="11">
        <v>80</v>
      </c>
      <c r="H19" s="11">
        <v>86</v>
      </c>
      <c r="I19" s="11">
        <v>83</v>
      </c>
      <c r="J19" s="11">
        <v>81</v>
      </c>
      <c r="K19" s="11">
        <v>0</v>
      </c>
      <c r="L19" s="11">
        <v>0</v>
      </c>
      <c r="M19" s="11">
        <v>80</v>
      </c>
      <c r="N19" s="11">
        <v>95</v>
      </c>
      <c r="O19" s="11">
        <v>0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7"/>
    </row>
    <row r="20" spans="1:42" ht="15.75" x14ac:dyDescent="0.25">
      <c r="A20" s="6" t="s">
        <v>19</v>
      </c>
      <c r="B20" s="4">
        <v>11</v>
      </c>
      <c r="C20" s="5">
        <f>E20+F20+G20+H20+I20+J20+K20+L20+M20+N20+O20+P20+Q20+R20+S20+T20+U20+V20+W20+X20+Y20+AA20+Z20+AB20+AC20+AD20+AE20+AF20++AG20+AH20+AI20+AJ20+AK20+AL20+AM20+AN20+AO20</f>
        <v>488</v>
      </c>
      <c r="D20" s="7"/>
      <c r="E20" s="11">
        <v>72</v>
      </c>
      <c r="F20" s="11">
        <v>78</v>
      </c>
      <c r="G20" s="11">
        <v>80</v>
      </c>
      <c r="H20" s="11">
        <v>86</v>
      </c>
      <c r="I20" s="11">
        <v>83</v>
      </c>
      <c r="J20" s="11">
        <v>0</v>
      </c>
      <c r="K20" s="11">
        <v>89</v>
      </c>
      <c r="L20" s="11">
        <v>0</v>
      </c>
      <c r="M20" s="11">
        <v>0</v>
      </c>
      <c r="N20" s="11">
        <v>0</v>
      </c>
      <c r="O20" s="11">
        <v>0</v>
      </c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7"/>
    </row>
    <row r="21" spans="1:42" ht="15.75" x14ac:dyDescent="0.25">
      <c r="A21" s="6" t="s">
        <v>36</v>
      </c>
      <c r="B21" s="4">
        <v>12</v>
      </c>
      <c r="C21" s="5">
        <f>E21+F21+G21+H21+I21+J21+K21+L21+M21+N21+O21+P21+Q21+R21+S21+T21+U21+V21+W21+X21+Y21+AA21+Z21+AB21+AC21+AD21+AE21+AF21++AG21+AH21+AI21+AJ21+AK21+AL21+AM21+AN21+AO21</f>
        <v>455</v>
      </c>
      <c r="D21" s="7"/>
      <c r="E21" s="11">
        <v>0</v>
      </c>
      <c r="F21" s="11">
        <v>0</v>
      </c>
      <c r="G21" s="11">
        <v>80</v>
      </c>
      <c r="H21" s="11">
        <v>0</v>
      </c>
      <c r="I21" s="11">
        <v>83</v>
      </c>
      <c r="J21" s="11">
        <v>0</v>
      </c>
      <c r="K21" s="11">
        <v>89</v>
      </c>
      <c r="L21" s="11">
        <v>0</v>
      </c>
      <c r="M21" s="11">
        <v>0</v>
      </c>
      <c r="N21" s="11">
        <v>95</v>
      </c>
      <c r="O21" s="11">
        <v>108</v>
      </c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7"/>
    </row>
    <row r="22" spans="1:42" ht="15.75" x14ac:dyDescent="0.25">
      <c r="A22" s="6" t="s">
        <v>39</v>
      </c>
      <c r="B22" s="4">
        <v>13</v>
      </c>
      <c r="C22" s="5">
        <f t="shared" ref="C22:C34" si="2">E22+F22+G22+H22+I22+J22+K22+L22+M22+N22+O22+P22+Q22+R22+S22+T22+U22+V22+W22+X22+Y22+AA22+Z22+AB22+AC22+AD22+AE22+AF22++AG22+AH22+AI22+AJ22+AK22+AL22+AM22+AN22+AO22</f>
        <v>428</v>
      </c>
      <c r="D22" s="7"/>
      <c r="E22" s="11">
        <v>0</v>
      </c>
      <c r="F22" s="11">
        <v>0</v>
      </c>
      <c r="G22" s="11">
        <v>0</v>
      </c>
      <c r="H22" s="11">
        <v>0</v>
      </c>
      <c r="I22" s="11">
        <v>83</v>
      </c>
      <c r="J22" s="11">
        <v>81</v>
      </c>
      <c r="K22" s="11">
        <v>89</v>
      </c>
      <c r="L22" s="11">
        <v>0</v>
      </c>
      <c r="M22" s="11">
        <v>80</v>
      </c>
      <c r="N22" s="11">
        <v>95</v>
      </c>
      <c r="O22" s="11">
        <v>0</v>
      </c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7"/>
    </row>
    <row r="23" spans="1:42" ht="15.75" x14ac:dyDescent="0.25">
      <c r="A23" s="6" t="s">
        <v>38</v>
      </c>
      <c r="B23" s="4">
        <v>14</v>
      </c>
      <c r="C23" s="5">
        <f t="shared" si="2"/>
        <v>425</v>
      </c>
      <c r="D23" s="7"/>
      <c r="E23" s="11">
        <v>0</v>
      </c>
      <c r="F23" s="11">
        <v>0</v>
      </c>
      <c r="G23" s="11">
        <v>0</v>
      </c>
      <c r="H23" s="11">
        <v>86</v>
      </c>
      <c r="I23" s="11">
        <v>83</v>
      </c>
      <c r="J23" s="11">
        <v>81</v>
      </c>
      <c r="K23" s="11">
        <v>0</v>
      </c>
      <c r="L23" s="11">
        <v>0</v>
      </c>
      <c r="M23" s="11">
        <v>80</v>
      </c>
      <c r="N23" s="11">
        <v>95</v>
      </c>
      <c r="O23" s="11">
        <v>0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7"/>
    </row>
    <row r="24" spans="1:42" ht="15.75" x14ac:dyDescent="0.25">
      <c r="A24" s="6" t="s">
        <v>28</v>
      </c>
      <c r="B24" s="4">
        <v>15</v>
      </c>
      <c r="C24" s="5">
        <f t="shared" si="2"/>
        <v>414</v>
      </c>
      <c r="D24" s="7"/>
      <c r="E24" s="11">
        <v>72</v>
      </c>
      <c r="F24" s="11">
        <v>78</v>
      </c>
      <c r="G24" s="11">
        <v>0</v>
      </c>
      <c r="H24" s="11">
        <v>0</v>
      </c>
      <c r="I24" s="11">
        <v>0</v>
      </c>
      <c r="J24" s="11">
        <v>0</v>
      </c>
      <c r="K24" s="11">
        <v>89</v>
      </c>
      <c r="L24" s="11">
        <v>0</v>
      </c>
      <c r="M24" s="11">
        <v>80</v>
      </c>
      <c r="N24" s="11">
        <v>95</v>
      </c>
      <c r="O24" s="11">
        <v>0</v>
      </c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7"/>
    </row>
    <row r="25" spans="1:42" ht="15.75" x14ac:dyDescent="0.25">
      <c r="A25" s="6" t="s">
        <v>31</v>
      </c>
      <c r="B25" s="4">
        <v>16</v>
      </c>
      <c r="C25" s="5">
        <f t="shared" si="2"/>
        <v>411</v>
      </c>
      <c r="D25" s="7"/>
      <c r="E25" s="11">
        <v>0</v>
      </c>
      <c r="F25" s="11">
        <v>78</v>
      </c>
      <c r="G25" s="11">
        <v>80</v>
      </c>
      <c r="H25" s="11">
        <v>0</v>
      </c>
      <c r="I25" s="11">
        <v>83</v>
      </c>
      <c r="J25" s="11">
        <v>81</v>
      </c>
      <c r="K25" s="11">
        <v>89</v>
      </c>
      <c r="L25" s="11">
        <v>0</v>
      </c>
      <c r="M25" s="11">
        <v>0</v>
      </c>
      <c r="N25" s="11">
        <v>0</v>
      </c>
      <c r="O25" s="11">
        <v>0</v>
      </c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7"/>
    </row>
    <row r="26" spans="1:42" ht="15.75" x14ac:dyDescent="0.25">
      <c r="A26" s="6" t="s">
        <v>30</v>
      </c>
      <c r="B26" s="4">
        <v>17</v>
      </c>
      <c r="C26" s="5">
        <f t="shared" si="2"/>
        <v>319</v>
      </c>
      <c r="D26" s="7"/>
      <c r="E26" s="11">
        <v>72</v>
      </c>
      <c r="F26" s="11">
        <v>78</v>
      </c>
      <c r="G26" s="11">
        <v>0</v>
      </c>
      <c r="H26" s="11">
        <v>0</v>
      </c>
      <c r="I26" s="11">
        <v>83</v>
      </c>
      <c r="J26" s="11">
        <v>0</v>
      </c>
      <c r="K26" s="11">
        <v>0</v>
      </c>
      <c r="L26" s="11">
        <v>86</v>
      </c>
      <c r="M26" s="11">
        <v>0</v>
      </c>
      <c r="N26" s="11">
        <v>0</v>
      </c>
      <c r="O26" s="11">
        <v>0</v>
      </c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7"/>
    </row>
    <row r="27" spans="1:42" ht="15.75" x14ac:dyDescent="0.25">
      <c r="A27" s="6" t="s">
        <v>20</v>
      </c>
      <c r="B27" s="4">
        <v>18</v>
      </c>
      <c r="C27" s="5">
        <f t="shared" si="2"/>
        <v>248</v>
      </c>
      <c r="D27" s="7"/>
      <c r="E27" s="11">
        <v>72</v>
      </c>
      <c r="F27" s="11">
        <v>0</v>
      </c>
      <c r="G27" s="11">
        <v>0</v>
      </c>
      <c r="H27" s="11">
        <v>0</v>
      </c>
      <c r="I27" s="11">
        <v>0</v>
      </c>
      <c r="J27" s="11">
        <v>81</v>
      </c>
      <c r="K27" s="11">
        <v>0</v>
      </c>
      <c r="L27" s="11">
        <v>0</v>
      </c>
      <c r="M27" s="11">
        <v>0</v>
      </c>
      <c r="N27" s="11">
        <v>95</v>
      </c>
      <c r="O27" s="11">
        <v>0</v>
      </c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7"/>
    </row>
    <row r="28" spans="1:42" ht="15.75" x14ac:dyDescent="0.25">
      <c r="A28" s="6" t="s">
        <v>27</v>
      </c>
      <c r="B28" s="4">
        <v>19</v>
      </c>
      <c r="C28" s="5">
        <f>E28+F28+G28+H28+I28+J28+K28+L28+M28+N28+O28+P28+Q28+R28+S28+T28+U28+V28+W28+X28+Y28+AA28+Z28+AB28+AC28+AD28+AE28+AF28++AG28+AH28+AI28+AJ28+AK28+AL28+AM28+AN28+AO28</f>
        <v>180</v>
      </c>
      <c r="D28" s="7"/>
      <c r="E28" s="11">
        <v>72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108</v>
      </c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7"/>
    </row>
    <row r="29" spans="1:42" ht="15.75" x14ac:dyDescent="0.25">
      <c r="A29" s="6" t="s">
        <v>32</v>
      </c>
      <c r="B29" s="4">
        <v>20</v>
      </c>
      <c r="C29" s="5">
        <f t="shared" si="2"/>
        <v>164</v>
      </c>
      <c r="D29" s="7"/>
      <c r="E29" s="11">
        <v>0</v>
      </c>
      <c r="F29" s="11">
        <v>78</v>
      </c>
      <c r="G29" s="11">
        <v>0</v>
      </c>
      <c r="H29" s="11">
        <v>86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7"/>
    </row>
    <row r="30" spans="1:42" ht="15.75" x14ac:dyDescent="0.25">
      <c r="A30" s="6" t="s">
        <v>18</v>
      </c>
      <c r="B30" s="4">
        <v>21</v>
      </c>
      <c r="C30" s="5">
        <f t="shared" si="2"/>
        <v>152</v>
      </c>
      <c r="D30" s="7"/>
      <c r="E30" s="11">
        <v>72</v>
      </c>
      <c r="F30" s="11">
        <v>0</v>
      </c>
      <c r="G30" s="11">
        <v>80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7"/>
    </row>
    <row r="31" spans="1:42" ht="15.75" x14ac:dyDescent="0.25">
      <c r="A31" s="6" t="s">
        <v>40</v>
      </c>
      <c r="B31" s="4">
        <v>22</v>
      </c>
      <c r="C31" s="5">
        <f t="shared" si="2"/>
        <v>95</v>
      </c>
      <c r="D31" s="7"/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95</v>
      </c>
      <c r="O31" s="11">
        <v>0</v>
      </c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7"/>
    </row>
    <row r="32" spans="1:42" ht="15.75" x14ac:dyDescent="0.25">
      <c r="A32" s="6" t="s">
        <v>41</v>
      </c>
      <c r="B32" s="4">
        <v>22</v>
      </c>
      <c r="C32" s="5">
        <f t="shared" si="2"/>
        <v>95</v>
      </c>
      <c r="D32" s="7"/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95</v>
      </c>
      <c r="O32" s="11">
        <v>0</v>
      </c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7"/>
    </row>
    <row r="33" spans="1:42" ht="15.75" x14ac:dyDescent="0.25">
      <c r="A33" s="6" t="s">
        <v>42</v>
      </c>
      <c r="B33" s="4">
        <v>22</v>
      </c>
      <c r="C33" s="5">
        <f t="shared" si="2"/>
        <v>95</v>
      </c>
      <c r="D33" s="7"/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95</v>
      </c>
      <c r="O33" s="11">
        <v>0</v>
      </c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7"/>
    </row>
    <row r="34" spans="1:42" ht="15.75" x14ac:dyDescent="0.25">
      <c r="A34" s="6" t="s">
        <v>43</v>
      </c>
      <c r="B34" s="4">
        <v>22</v>
      </c>
      <c r="C34" s="5">
        <f t="shared" si="2"/>
        <v>95</v>
      </c>
      <c r="D34" s="7"/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95</v>
      </c>
      <c r="O34" s="11">
        <v>0</v>
      </c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7"/>
    </row>
    <row r="35" spans="1:42" ht="15.75" x14ac:dyDescent="0.25">
      <c r="A35" s="6" t="s">
        <v>34</v>
      </c>
      <c r="B35" s="4">
        <v>26</v>
      </c>
      <c r="C35" s="5">
        <f t="shared" ref="C35:C36" si="3">E35+F35+G35+H35+I35+J35+K35+L35+M35+N35+O35+P35+Q35+R35+S35+T35+U35+V35+W35+X35+Y35+AA35+Z35+AB35+AC35+AD35+AE35+AF35++AG35+AH35+AI35+AJ35+AK35+AL35+AM35+AN35+AO35</f>
        <v>78</v>
      </c>
      <c r="D35" s="7"/>
      <c r="E35" s="11">
        <v>0</v>
      </c>
      <c r="F35" s="11">
        <v>78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7"/>
    </row>
    <row r="36" spans="1:42" ht="15.75" x14ac:dyDescent="0.25">
      <c r="A36" s="6" t="s">
        <v>35</v>
      </c>
      <c r="B36" s="4">
        <v>27</v>
      </c>
      <c r="C36" s="5">
        <f t="shared" si="3"/>
        <v>72</v>
      </c>
      <c r="D36" s="7"/>
      <c r="E36" s="11">
        <v>72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7"/>
    </row>
    <row r="37" spans="1:42" ht="15.75" x14ac:dyDescent="0.25">
      <c r="A37" s="6"/>
      <c r="B37" s="4"/>
      <c r="C37" s="5"/>
      <c r="D37" s="7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7"/>
    </row>
    <row r="38" spans="1:42" ht="15.75" x14ac:dyDescent="0.25">
      <c r="A38" s="6"/>
      <c r="B38" s="4"/>
      <c r="C38" s="5"/>
      <c r="D38" s="7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7"/>
    </row>
    <row r="39" spans="1:42" ht="15.75" x14ac:dyDescent="0.25">
      <c r="A39" s="6"/>
      <c r="B39" s="4"/>
      <c r="C39" s="5"/>
      <c r="D39" s="7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7"/>
    </row>
    <row r="40" spans="1:42" ht="15.75" x14ac:dyDescent="0.25">
      <c r="A40" s="6"/>
      <c r="B40" s="4"/>
      <c r="C40" s="5"/>
      <c r="D40" s="7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7"/>
    </row>
    <row r="41" spans="1:42" ht="15.75" x14ac:dyDescent="0.25">
      <c r="A41" s="6"/>
      <c r="B41" s="4"/>
      <c r="C41" s="5"/>
      <c r="D41" s="7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7"/>
    </row>
    <row r="42" spans="1:42" ht="15.75" x14ac:dyDescent="0.25">
      <c r="A42" s="6"/>
      <c r="B42" s="4"/>
      <c r="C42" s="5"/>
      <c r="D42" s="7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7"/>
    </row>
    <row r="43" spans="1:42" ht="15.75" x14ac:dyDescent="0.25">
      <c r="A43" s="6"/>
      <c r="B43" s="4"/>
      <c r="C43" s="5"/>
      <c r="D43" s="7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7"/>
    </row>
    <row r="44" spans="1:42" ht="15.75" x14ac:dyDescent="0.25">
      <c r="A44" s="6"/>
      <c r="B44" s="4"/>
      <c r="C44" s="5"/>
      <c r="D44" s="7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7"/>
    </row>
    <row r="45" spans="1:42" ht="15.75" x14ac:dyDescent="0.25">
      <c r="A45" s="6"/>
      <c r="B45" s="4"/>
      <c r="C45" s="5"/>
      <c r="D45" s="7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7"/>
    </row>
    <row r="46" spans="1:42" ht="15.75" x14ac:dyDescent="0.25">
      <c r="A46" s="6"/>
      <c r="B46" s="4"/>
      <c r="C46" s="5"/>
      <c r="D46" s="7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7"/>
    </row>
    <row r="47" spans="1:42" ht="15.75" x14ac:dyDescent="0.25">
      <c r="A47" s="6"/>
      <c r="B47" s="4"/>
      <c r="C47" s="5"/>
      <c r="D47" s="7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7"/>
    </row>
    <row r="48" spans="1:42" ht="15.75" x14ac:dyDescent="0.25">
      <c r="A48" s="6"/>
      <c r="B48" s="4"/>
      <c r="C48" s="5"/>
      <c r="D48" s="7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7"/>
    </row>
    <row r="49" spans="1:42" ht="15.75" x14ac:dyDescent="0.25">
      <c r="A49" s="6"/>
      <c r="B49" s="4"/>
      <c r="C49" s="5"/>
      <c r="D49" s="7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7"/>
    </row>
    <row r="50" spans="1:42" ht="15.75" x14ac:dyDescent="0.25">
      <c r="A50" s="6"/>
      <c r="B50" s="4"/>
      <c r="C50" s="5"/>
      <c r="D50" s="7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7"/>
    </row>
    <row r="51" spans="1:42" ht="15.75" x14ac:dyDescent="0.25">
      <c r="A51" s="6"/>
      <c r="B51" s="4"/>
      <c r="C51" s="5"/>
      <c r="D51" s="7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7"/>
    </row>
    <row r="52" spans="1:42" ht="15.75" x14ac:dyDescent="0.25">
      <c r="A52" s="6"/>
      <c r="B52" s="4"/>
      <c r="C52" s="5"/>
      <c r="D52" s="7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7"/>
    </row>
    <row r="53" spans="1:42" ht="15.75" x14ac:dyDescent="0.25">
      <c r="A53" s="6"/>
      <c r="B53" s="4"/>
      <c r="C53" s="5"/>
      <c r="D53" s="7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7"/>
    </row>
    <row r="54" spans="1:42" ht="15.75" x14ac:dyDescent="0.25">
      <c r="A54" s="6"/>
      <c r="B54" s="4"/>
      <c r="C54" s="5"/>
      <c r="D54" s="7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7"/>
    </row>
    <row r="55" spans="1:42" ht="15.75" x14ac:dyDescent="0.25">
      <c r="A55" s="6"/>
      <c r="B55" s="4"/>
      <c r="C55" s="5"/>
      <c r="D55" s="7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7"/>
    </row>
    <row r="56" spans="1:42" ht="15.75" x14ac:dyDescent="0.25">
      <c r="A56" s="6"/>
      <c r="B56" s="4"/>
      <c r="C56" s="5"/>
      <c r="D56" s="7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7"/>
    </row>
    <row r="57" spans="1:42" ht="15.75" x14ac:dyDescent="0.25">
      <c r="A57" s="6"/>
      <c r="B57" s="4"/>
      <c r="C57" s="5"/>
      <c r="D57" s="7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7"/>
    </row>
    <row r="58" spans="1:42" ht="15.75" x14ac:dyDescent="0.25">
      <c r="A58" s="6"/>
      <c r="B58" s="4"/>
      <c r="C58" s="5"/>
      <c r="D58" s="7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7"/>
    </row>
    <row r="59" spans="1:42" ht="15.75" x14ac:dyDescent="0.25">
      <c r="B59" s="38"/>
    </row>
  </sheetData>
  <mergeCells count="2">
    <mergeCell ref="A1:I1"/>
    <mergeCell ref="H7:U7"/>
  </mergeCells>
  <pageMargins left="0.7" right="0.7" top="0.75" bottom="0.75" header="0.3" footer="0.3"/>
  <pageSetup paperSize="9" orientation="landscape" horizontalDpi="4294967293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0"/>
  <sheetViews>
    <sheetView workbookViewId="0">
      <selection activeCell="O13" sqref="O13"/>
    </sheetView>
  </sheetViews>
  <sheetFormatPr defaultRowHeight="15" x14ac:dyDescent="0.25"/>
  <cols>
    <col min="1" max="3" width="9.140625" style="42"/>
    <col min="5" max="6" width="16.7109375" bestFit="1" customWidth="1"/>
    <col min="7" max="7" width="9.140625" style="9"/>
    <col min="15" max="15" width="9.140625" style="10"/>
    <col min="17" max="17" width="25.5703125" customWidth="1"/>
    <col min="19" max="19" width="26" customWidth="1"/>
  </cols>
  <sheetData>
    <row r="1" spans="1:20" x14ac:dyDescent="0.25">
      <c r="A1" s="42" t="s">
        <v>15</v>
      </c>
      <c r="C1" s="42" t="s">
        <v>4</v>
      </c>
      <c r="E1" t="s">
        <v>5</v>
      </c>
      <c r="K1" t="s">
        <v>12</v>
      </c>
      <c r="M1" t="s">
        <v>11</v>
      </c>
      <c r="O1" s="10" t="s">
        <v>13</v>
      </c>
    </row>
    <row r="2" spans="1:20" x14ac:dyDescent="0.25">
      <c r="A2" s="42" t="s">
        <v>14</v>
      </c>
      <c r="C2" s="42" t="s">
        <v>3</v>
      </c>
    </row>
    <row r="3" spans="1:20" ht="15.75" x14ac:dyDescent="0.25">
      <c r="A3" s="44">
        <v>72</v>
      </c>
      <c r="B3" s="44">
        <v>72</v>
      </c>
      <c r="C3" s="44">
        <v>32.1</v>
      </c>
      <c r="D3" s="49">
        <f>A3*C3</f>
        <v>2311.2000000000003</v>
      </c>
      <c r="E3" s="48">
        <v>32.1</v>
      </c>
      <c r="H3" s="40"/>
      <c r="K3" s="49">
        <v>1</v>
      </c>
      <c r="L3" s="51"/>
      <c r="M3" s="49">
        <v>14</v>
      </c>
      <c r="N3" s="49"/>
      <c r="O3" s="16">
        <f>M3/K3</f>
        <v>14</v>
      </c>
      <c r="Q3" s="19"/>
    </row>
    <row r="4" spans="1:20" x14ac:dyDescent="0.25">
      <c r="A4" s="44">
        <v>78</v>
      </c>
      <c r="B4" s="44">
        <f>B3+A4</f>
        <v>150</v>
      </c>
      <c r="C4" s="44">
        <v>32.6</v>
      </c>
      <c r="D4" s="49">
        <f>A4*C4+D3</f>
        <v>4854</v>
      </c>
      <c r="E4" s="48">
        <f>(A3*C3+A4*C4)/B4</f>
        <v>32.36</v>
      </c>
      <c r="F4" s="39"/>
      <c r="H4" s="40"/>
      <c r="K4" s="49">
        <v>2</v>
      </c>
      <c r="L4" s="51"/>
      <c r="M4" s="49">
        <v>13</v>
      </c>
      <c r="N4" s="49">
        <f>M3+M4</f>
        <v>27</v>
      </c>
      <c r="O4" s="16">
        <f>(M4+O3)/K4</f>
        <v>13.5</v>
      </c>
    </row>
    <row r="5" spans="1:20" ht="15.75" x14ac:dyDescent="0.25">
      <c r="A5" s="44">
        <v>80</v>
      </c>
      <c r="B5" s="44">
        <f t="shared" ref="B5:B40" si="0">B4+A5</f>
        <v>230</v>
      </c>
      <c r="C5" s="44">
        <v>32.4</v>
      </c>
      <c r="D5" s="49">
        <f>A5*C5+D4</f>
        <v>7446</v>
      </c>
      <c r="E5" s="48">
        <f>(A3*C3+A4*C4+A5*C5)/B5</f>
        <v>32.373913043478261</v>
      </c>
      <c r="F5" s="39"/>
      <c r="H5" s="40"/>
      <c r="K5" s="49">
        <v>3</v>
      </c>
      <c r="L5" s="51"/>
      <c r="M5" s="49">
        <v>13</v>
      </c>
      <c r="N5" s="49">
        <f>M3+M4+M5</f>
        <v>40</v>
      </c>
      <c r="O5" s="16">
        <f>N5/K5</f>
        <v>13.333333333333334</v>
      </c>
      <c r="Q5" s="3"/>
      <c r="R5" s="1"/>
      <c r="S5" s="3"/>
      <c r="T5" s="1"/>
    </row>
    <row r="6" spans="1:20" ht="15.75" x14ac:dyDescent="0.25">
      <c r="A6" s="44">
        <v>86</v>
      </c>
      <c r="B6" s="44">
        <f t="shared" si="0"/>
        <v>316</v>
      </c>
      <c r="C6" s="44">
        <v>32</v>
      </c>
      <c r="D6" s="49">
        <f>A6*C6+D5</f>
        <v>10198</v>
      </c>
      <c r="E6" s="48">
        <f>(A3*C3+A4*C4+A5*C5+A6*C6)/B6</f>
        <v>32.27215189873418</v>
      </c>
      <c r="F6" s="39"/>
      <c r="H6" s="40"/>
      <c r="K6" s="49">
        <v>4</v>
      </c>
      <c r="L6" s="51"/>
      <c r="M6" s="49">
        <v>11</v>
      </c>
      <c r="N6" s="49">
        <f>N5+M6</f>
        <v>51</v>
      </c>
      <c r="O6" s="16">
        <f>N6/K6</f>
        <v>12.75</v>
      </c>
      <c r="Q6" s="3"/>
      <c r="R6" s="1"/>
      <c r="S6" s="3"/>
      <c r="T6" s="1"/>
    </row>
    <row r="7" spans="1:20" ht="15.75" x14ac:dyDescent="0.25">
      <c r="A7" s="44">
        <v>83</v>
      </c>
      <c r="B7" s="44">
        <f t="shared" si="0"/>
        <v>399</v>
      </c>
      <c r="C7" s="44">
        <v>33.200000000000003</v>
      </c>
      <c r="D7" s="49">
        <f t="shared" ref="D7:D32" si="1">A7*C7+D6</f>
        <v>12953.6</v>
      </c>
      <c r="E7" s="48">
        <f t="shared" ref="E7" si="2">(A4*C4+A5*C5+A6*C6+A7*C7)/B7</f>
        <v>26.672681704260654</v>
      </c>
      <c r="F7" s="39"/>
      <c r="H7" s="40"/>
      <c r="K7" s="49">
        <v>5</v>
      </c>
      <c r="L7" s="51"/>
      <c r="M7" s="49">
        <v>13</v>
      </c>
      <c r="N7" s="49">
        <f t="shared" ref="N7:N36" si="3">N6+M7</f>
        <v>64</v>
      </c>
      <c r="O7" s="16">
        <f t="shared" ref="O7:O37" si="4">N7/K7</f>
        <v>12.8</v>
      </c>
      <c r="Q7" s="3"/>
      <c r="R7" s="1"/>
      <c r="S7" s="3"/>
      <c r="T7" s="1"/>
    </row>
    <row r="8" spans="1:20" ht="15.75" x14ac:dyDescent="0.25">
      <c r="A8" s="44">
        <v>81</v>
      </c>
      <c r="B8" s="44">
        <f t="shared" si="0"/>
        <v>480</v>
      </c>
      <c r="C8" s="44">
        <v>33</v>
      </c>
      <c r="D8" s="49">
        <f t="shared" si="1"/>
        <v>15626.6</v>
      </c>
      <c r="E8" s="48">
        <f>(A3*C3+A4*C4+A5*C5+A6*C6+A7*C7+A8*C8)/B8</f>
        <v>32.555416666666666</v>
      </c>
      <c r="F8" s="39"/>
      <c r="H8" s="40"/>
      <c r="K8" s="49">
        <v>6</v>
      </c>
      <c r="L8" s="51"/>
      <c r="M8" s="49">
        <v>12</v>
      </c>
      <c r="N8" s="49">
        <f t="shared" si="3"/>
        <v>76</v>
      </c>
      <c r="O8" s="16">
        <f t="shared" si="4"/>
        <v>12.666666666666666</v>
      </c>
      <c r="Q8" s="3"/>
      <c r="R8" s="1"/>
      <c r="S8" s="3"/>
      <c r="T8" s="1"/>
    </row>
    <row r="9" spans="1:20" ht="15.75" x14ac:dyDescent="0.25">
      <c r="A9" s="44">
        <v>89</v>
      </c>
      <c r="B9" s="44">
        <f t="shared" si="0"/>
        <v>569</v>
      </c>
      <c r="C9" s="44">
        <v>32</v>
      </c>
      <c r="D9" s="49">
        <f t="shared" si="1"/>
        <v>18474.599999999999</v>
      </c>
      <c r="E9" s="48">
        <f>(A3*C3+A4*C4+A5*C5+A6*C6+A7*C7+A8*C8+A9*C9)/B9</f>
        <v>32.468541300527235</v>
      </c>
      <c r="F9" s="39"/>
      <c r="H9" s="40"/>
      <c r="K9" s="49">
        <v>7</v>
      </c>
      <c r="L9" s="51"/>
      <c r="M9" s="49">
        <v>13</v>
      </c>
      <c r="N9" s="49">
        <f t="shared" si="3"/>
        <v>89</v>
      </c>
      <c r="O9" s="16">
        <f t="shared" si="4"/>
        <v>12.714285714285714</v>
      </c>
      <c r="Q9" s="3"/>
      <c r="R9" s="1"/>
      <c r="S9" s="3"/>
      <c r="T9" s="1"/>
    </row>
    <row r="10" spans="1:20" ht="15.75" x14ac:dyDescent="0.25">
      <c r="A10" s="44">
        <v>86</v>
      </c>
      <c r="B10" s="44">
        <f t="shared" si="0"/>
        <v>655</v>
      </c>
      <c r="C10" s="44">
        <v>31.1</v>
      </c>
      <c r="D10" s="49">
        <f t="shared" si="1"/>
        <v>21149.199999999997</v>
      </c>
      <c r="E10" s="48">
        <f>(A3*C3+A4*C4+A5*C5+A6*C6+A7*C7+A8*C8+A9*C9+A10*C10)/B10</f>
        <v>32.288854961832058</v>
      </c>
      <c r="F10" s="39"/>
      <c r="H10" s="40"/>
      <c r="K10" s="49">
        <v>8</v>
      </c>
      <c r="L10" s="51"/>
      <c r="M10" s="49">
        <v>8</v>
      </c>
      <c r="N10" s="49">
        <f t="shared" si="3"/>
        <v>97</v>
      </c>
      <c r="O10" s="16">
        <f t="shared" si="4"/>
        <v>12.125</v>
      </c>
      <c r="Q10" s="3"/>
      <c r="R10" s="1"/>
      <c r="S10" s="3"/>
      <c r="T10" s="1"/>
    </row>
    <row r="11" spans="1:20" ht="15.75" x14ac:dyDescent="0.25">
      <c r="A11" s="44">
        <v>80</v>
      </c>
      <c r="B11" s="44">
        <f t="shared" si="0"/>
        <v>735</v>
      </c>
      <c r="C11" s="44">
        <v>32.700000000000003</v>
      </c>
      <c r="D11" s="49">
        <f t="shared" si="1"/>
        <v>23765.199999999997</v>
      </c>
      <c r="E11" s="48">
        <f>(A3*C3+A4*C4+A5*C5+A6*C6+A7*C7+A8*C8+A9*C9+A10*C10+A11*C11)/B11</f>
        <v>32.333605442176868</v>
      </c>
      <c r="F11" s="39"/>
      <c r="H11" s="40"/>
      <c r="K11" s="49">
        <v>9</v>
      </c>
      <c r="L11" s="51"/>
      <c r="M11" s="49">
        <v>10</v>
      </c>
      <c r="N11" s="49">
        <f t="shared" si="3"/>
        <v>107</v>
      </c>
      <c r="O11" s="16">
        <f t="shared" si="4"/>
        <v>11.888888888888889</v>
      </c>
      <c r="Q11" s="3"/>
      <c r="R11" s="1"/>
      <c r="S11" s="3"/>
      <c r="T11" s="1"/>
    </row>
    <row r="12" spans="1:20" ht="15.75" x14ac:dyDescent="0.25">
      <c r="A12" s="44">
        <v>95</v>
      </c>
      <c r="B12" s="44">
        <f t="shared" si="0"/>
        <v>830</v>
      </c>
      <c r="C12" s="44">
        <v>33.6</v>
      </c>
      <c r="D12" s="49">
        <f t="shared" si="1"/>
        <v>26957.199999999997</v>
      </c>
      <c r="E12" s="48">
        <f>(A3*C3+A4*C4+A5*C5+A6*C6+A7*C7+A8*C8+A9*C9+A10*C10+A11*C11+A12*C12)/B12</f>
        <v>32.478554216867465</v>
      </c>
      <c r="F12" s="39"/>
      <c r="H12" s="40"/>
      <c r="K12" s="49">
        <v>10</v>
      </c>
      <c r="L12" s="51"/>
      <c r="M12" s="49">
        <v>18</v>
      </c>
      <c r="N12" s="49">
        <f t="shared" si="3"/>
        <v>125</v>
      </c>
      <c r="O12" s="16">
        <f t="shared" si="4"/>
        <v>12.5</v>
      </c>
      <c r="Q12" s="3"/>
      <c r="R12" s="1"/>
      <c r="S12" s="3"/>
      <c r="T12" s="1"/>
    </row>
    <row r="13" spans="1:20" ht="15.75" x14ac:dyDescent="0.25">
      <c r="A13" s="44">
        <v>108</v>
      </c>
      <c r="B13" s="44">
        <f t="shared" si="0"/>
        <v>938</v>
      </c>
      <c r="C13" s="44">
        <v>31.5</v>
      </c>
      <c r="D13" s="49">
        <f t="shared" si="1"/>
        <v>30359.199999999997</v>
      </c>
      <c r="E13" s="48">
        <f>(A3*C3+A4*C4+A5*C5+A6*C6+A7*C7+A8*C8+A9*C9+A10*C10+A11*C11+A12*C12+A13*C13)/B13</f>
        <v>32.365884861407245</v>
      </c>
      <c r="F13" s="39"/>
      <c r="H13" s="40"/>
      <c r="K13" s="49">
        <v>11</v>
      </c>
      <c r="L13" s="51"/>
      <c r="M13" s="49">
        <v>7</v>
      </c>
      <c r="N13" s="49">
        <f t="shared" si="3"/>
        <v>132</v>
      </c>
      <c r="O13" s="16">
        <f t="shared" si="4"/>
        <v>12</v>
      </c>
      <c r="Q13" s="3"/>
      <c r="R13" s="1"/>
      <c r="S13" s="3"/>
      <c r="T13" s="1"/>
    </row>
    <row r="14" spans="1:20" ht="15.75" x14ac:dyDescent="0.25">
      <c r="A14" s="43">
        <v>85</v>
      </c>
      <c r="B14" s="44">
        <f t="shared" si="0"/>
        <v>1023</v>
      </c>
      <c r="C14" s="45">
        <v>32.4</v>
      </c>
      <c r="D14" s="40">
        <f t="shared" si="1"/>
        <v>33113.199999999997</v>
      </c>
      <c r="E14" s="41">
        <f>(A3*C3+A4*C4+A5*C5+A6*C6+A7*C7+A8*C8+A9*C9+A10*C10+A11*C11+A12*C12+A13*C13+A14*C14)/B14</f>
        <v>32.368719452590419</v>
      </c>
      <c r="F14" s="39"/>
      <c r="H14" s="40"/>
      <c r="K14">
        <v>12</v>
      </c>
      <c r="L14" s="15"/>
      <c r="M14" s="22">
        <v>10</v>
      </c>
      <c r="N14">
        <f t="shared" si="3"/>
        <v>142</v>
      </c>
      <c r="O14" s="16">
        <f t="shared" si="4"/>
        <v>11.833333333333334</v>
      </c>
      <c r="Q14" s="3"/>
      <c r="R14" s="1"/>
      <c r="S14" s="3"/>
      <c r="T14" s="1"/>
    </row>
    <row r="15" spans="1:20" ht="15.75" x14ac:dyDescent="0.25">
      <c r="A15" s="43">
        <v>93</v>
      </c>
      <c r="B15" s="44">
        <f t="shared" si="0"/>
        <v>1116</v>
      </c>
      <c r="C15" s="45">
        <v>33.4</v>
      </c>
      <c r="D15" s="40">
        <f t="shared" si="1"/>
        <v>36219.399999999994</v>
      </c>
      <c r="E15" s="41">
        <f>(A3*C3+A4*C4+A5*C5+A6*C6+A7*C7+A8*C8+A9*C9+A10*C10+A11*C11+A12*C12+A13*C13+A14*C14+A15*C15)/B15</f>
        <v>32.454659498207882</v>
      </c>
      <c r="F15" s="39"/>
      <c r="H15" s="40"/>
      <c r="K15">
        <v>13</v>
      </c>
      <c r="L15" s="15"/>
      <c r="M15" s="22">
        <v>10</v>
      </c>
      <c r="N15">
        <f t="shared" si="3"/>
        <v>152</v>
      </c>
      <c r="O15" s="16">
        <f t="shared" si="4"/>
        <v>11.692307692307692</v>
      </c>
      <c r="Q15" s="3"/>
      <c r="R15" s="1"/>
      <c r="S15" s="3"/>
      <c r="T15" s="1"/>
    </row>
    <row r="16" spans="1:20" ht="15.75" x14ac:dyDescent="0.25">
      <c r="A16" s="43">
        <v>110</v>
      </c>
      <c r="B16" s="44">
        <f t="shared" si="0"/>
        <v>1226</v>
      </c>
      <c r="C16" s="45">
        <v>33.5</v>
      </c>
      <c r="D16" s="40">
        <f t="shared" si="1"/>
        <v>39904.399999999994</v>
      </c>
      <c r="E16" s="41">
        <f>(A3*C3 +A4*C4+A5*C5+A6*C6+A7*C7+A8*C8+A9*C9+A10*C10+A11*C11+A12*C12+A13*C13+A14*C14+A15*C15+A16*C16)/B16</f>
        <v>32.548450244698202</v>
      </c>
      <c r="F16" s="39"/>
      <c r="H16" s="40"/>
      <c r="K16">
        <v>14</v>
      </c>
      <c r="L16" s="15"/>
      <c r="M16" s="22">
        <v>6</v>
      </c>
      <c r="N16">
        <f t="shared" si="3"/>
        <v>158</v>
      </c>
      <c r="O16" s="16">
        <f t="shared" si="4"/>
        <v>11.285714285714286</v>
      </c>
      <c r="Q16" s="3"/>
      <c r="R16" s="1"/>
      <c r="S16" s="3"/>
      <c r="T16" s="1"/>
    </row>
    <row r="17" spans="1:20" ht="15.75" x14ac:dyDescent="0.25">
      <c r="A17" s="43">
        <v>86</v>
      </c>
      <c r="B17" s="44">
        <f t="shared" si="0"/>
        <v>1312</v>
      </c>
      <c r="C17" s="45">
        <v>32.4</v>
      </c>
      <c r="D17" s="40">
        <f t="shared" si="1"/>
        <v>42690.799999999996</v>
      </c>
      <c r="E17" s="41">
        <f>(A3*C3+A4*C4+A5*C5+A6*C6+A7*C7+A8*C8+A9*C9+A10*C10+A11*C11+A12*C12+A13*C13+A14*C14+A15*C15+A16*C16+A17*C17)/B17</f>
        <v>32.538719512195115</v>
      </c>
      <c r="F17" s="39"/>
      <c r="H17" s="40"/>
      <c r="K17">
        <v>15</v>
      </c>
      <c r="L17" s="15"/>
      <c r="M17" s="22">
        <v>11</v>
      </c>
      <c r="N17">
        <f t="shared" si="3"/>
        <v>169</v>
      </c>
      <c r="O17" s="16">
        <f t="shared" si="4"/>
        <v>11.266666666666667</v>
      </c>
      <c r="Q17" s="3"/>
      <c r="R17" s="1"/>
      <c r="S17" s="3"/>
      <c r="T17" s="1"/>
    </row>
    <row r="18" spans="1:20" ht="15.75" x14ac:dyDescent="0.25">
      <c r="A18" s="43">
        <v>103</v>
      </c>
      <c r="B18" s="44">
        <f t="shared" si="0"/>
        <v>1415</v>
      </c>
      <c r="C18" s="45">
        <v>33.200000000000003</v>
      </c>
      <c r="D18" s="40">
        <f t="shared" si="1"/>
        <v>46110.399999999994</v>
      </c>
      <c r="E18" s="41">
        <f>(A3*C3+A4*C4+A5*C5+A6*C6+A7*C7+A8*C8+A9*C9+A10*C10+A11*C11+A12*C12+A13*C13+A14*C14+A15*C15+A16*C16+A17*C17+A18*C18)/B18</f>
        <v>32.586855123674908</v>
      </c>
      <c r="F18" s="39"/>
      <c r="H18" s="40"/>
      <c r="K18">
        <v>16</v>
      </c>
      <c r="L18" s="15"/>
      <c r="M18" s="22">
        <v>10</v>
      </c>
      <c r="N18">
        <f t="shared" si="3"/>
        <v>179</v>
      </c>
      <c r="O18" s="16">
        <f t="shared" si="4"/>
        <v>11.1875</v>
      </c>
      <c r="Q18" s="3"/>
      <c r="R18" s="1"/>
      <c r="S18" s="3"/>
      <c r="T18" s="1"/>
    </row>
    <row r="19" spans="1:20" ht="15.75" x14ac:dyDescent="0.25">
      <c r="A19" s="43">
        <v>86</v>
      </c>
      <c r="B19" s="44">
        <f t="shared" si="0"/>
        <v>1501</v>
      </c>
      <c r="C19" s="45">
        <v>33.5</v>
      </c>
      <c r="D19" s="40">
        <f t="shared" si="1"/>
        <v>48991.399999999994</v>
      </c>
      <c r="E19" s="41">
        <f>(A3*C3+A4*C4+A5*C5+A6*C6+A7*C7+A8*C8+A9*C9+A10*C10+A11*C11+A12*C12+A13*C13+A14*C14+A15*C15+A16*C16+A17*C17+A18*C18+A19*C19)/B19</f>
        <v>32.63917388407728</v>
      </c>
      <c r="F19" s="39"/>
      <c r="H19" s="40"/>
      <c r="K19">
        <v>17</v>
      </c>
      <c r="L19" s="15"/>
      <c r="M19" s="22">
        <v>10</v>
      </c>
      <c r="N19">
        <f t="shared" si="3"/>
        <v>189</v>
      </c>
      <c r="O19" s="16">
        <f t="shared" si="4"/>
        <v>11.117647058823529</v>
      </c>
      <c r="Q19" s="3"/>
      <c r="R19" s="1"/>
      <c r="S19" s="3"/>
      <c r="T19" s="1"/>
    </row>
    <row r="20" spans="1:20" ht="15.75" x14ac:dyDescent="0.25">
      <c r="A20" s="43">
        <v>100</v>
      </c>
      <c r="B20" s="44">
        <f t="shared" si="0"/>
        <v>1601</v>
      </c>
      <c r="C20" s="45">
        <v>31.6</v>
      </c>
      <c r="D20" s="40">
        <f t="shared" si="1"/>
        <v>52151.399999999994</v>
      </c>
      <c r="E20" s="41">
        <f>(A3*C3+A4*C4+A5*C5+A6*C6+A7*C7+A8*C8+A9*C9+A10*C10+A11*C11+A12*C12+A13*C13+A14*C14+A15*C15+A16*C16+A17*C17+A18*C18+A19*C19+A20*C20)/B20</f>
        <v>32.574266083697687</v>
      </c>
      <c r="F20" s="39"/>
      <c r="H20" s="40"/>
      <c r="K20">
        <v>18</v>
      </c>
      <c r="L20" s="15"/>
      <c r="M20" s="22">
        <v>6</v>
      </c>
      <c r="N20">
        <f t="shared" si="3"/>
        <v>195</v>
      </c>
      <c r="O20" s="16">
        <f t="shared" si="4"/>
        <v>10.833333333333334</v>
      </c>
      <c r="Q20" s="3"/>
      <c r="R20" s="1"/>
      <c r="S20" s="3"/>
      <c r="T20" s="1"/>
    </row>
    <row r="21" spans="1:20" ht="15.75" x14ac:dyDescent="0.25">
      <c r="A21" s="43">
        <v>90</v>
      </c>
      <c r="B21" s="44">
        <f t="shared" si="0"/>
        <v>1691</v>
      </c>
      <c r="C21" s="45">
        <v>32.9</v>
      </c>
      <c r="D21" s="40">
        <f t="shared" si="1"/>
        <v>55112.399999999994</v>
      </c>
      <c r="E21" s="41">
        <f>(A3*C3+A4*C4+A5*C5+A6*C6+A7*C7+A8*C8+A9*C9+A10*C10+A11*C11+A12*C12+A13*C13+A14*C14+A15*C15+A16*C16+A17*C17+A18*C18+A19*C19+A20*C20+A21*C21)/B21</f>
        <v>32.591602602010639</v>
      </c>
      <c r="F21" s="39"/>
      <c r="H21" s="40"/>
      <c r="K21">
        <v>19</v>
      </c>
      <c r="L21" s="15"/>
      <c r="M21" s="22">
        <v>8</v>
      </c>
      <c r="N21">
        <f t="shared" si="3"/>
        <v>203</v>
      </c>
      <c r="O21" s="16">
        <f t="shared" si="4"/>
        <v>10.684210526315789</v>
      </c>
      <c r="Q21" s="3"/>
      <c r="R21" s="1"/>
      <c r="S21" s="3"/>
      <c r="T21" s="1"/>
    </row>
    <row r="22" spans="1:20" ht="15.75" x14ac:dyDescent="0.25">
      <c r="A22" s="43">
        <v>100</v>
      </c>
      <c r="B22" s="44">
        <f t="shared" si="0"/>
        <v>1791</v>
      </c>
      <c r="C22" s="45">
        <v>32.5</v>
      </c>
      <c r="D22" s="40">
        <f t="shared" si="1"/>
        <v>58362.399999999994</v>
      </c>
      <c r="E22" s="41">
        <f>(A3*C3+A4*C4+A5*C5+A6*C6+A7*C7+A8*C8+A9*C9+A10*C10+A11*C11+A12*C12+A13*C13+A14*C14+A15*C15+A16*C16+A17*C17+A18*C18+A19*C19+A20*C20+A21*C21+A22*C22)/B22</f>
        <v>32.586487995533219</v>
      </c>
      <c r="F22" s="39"/>
      <c r="H22" s="40"/>
      <c r="K22">
        <v>20</v>
      </c>
      <c r="L22" s="15"/>
      <c r="M22" s="22">
        <v>13</v>
      </c>
      <c r="N22">
        <f t="shared" si="3"/>
        <v>216</v>
      </c>
      <c r="O22" s="16">
        <f t="shared" si="4"/>
        <v>10.8</v>
      </c>
      <c r="Q22" s="3"/>
      <c r="R22" s="1"/>
      <c r="S22" s="3"/>
      <c r="T22" s="1"/>
    </row>
    <row r="23" spans="1:20" ht="15.75" x14ac:dyDescent="0.25">
      <c r="A23" s="43">
        <v>100</v>
      </c>
      <c r="B23" s="44">
        <f t="shared" si="0"/>
        <v>1891</v>
      </c>
      <c r="C23" s="45">
        <v>34.4</v>
      </c>
      <c r="D23" s="40">
        <f t="shared" si="1"/>
        <v>61802.399999999994</v>
      </c>
      <c r="E23" s="41">
        <f>(A3*C3+A4*C4+A5*C5+A6*C6+A7*C7+A8*C8+A9*C9+A10*C10+A11*C11+A12*C12+A13*C13+A14*C14+A15*C15+A16*C16+A17*C17+A18*C18+A19*C19+A20*C20+A21*C21+A22*C22+A23*C23)/B23</f>
        <v>32.682390269698573</v>
      </c>
      <c r="F23" s="39"/>
      <c r="H23" s="40"/>
      <c r="K23">
        <v>21</v>
      </c>
      <c r="L23" s="15"/>
      <c r="M23" s="22">
        <v>10</v>
      </c>
      <c r="N23">
        <f t="shared" si="3"/>
        <v>226</v>
      </c>
      <c r="O23" s="16">
        <f t="shared" si="4"/>
        <v>10.761904761904763</v>
      </c>
      <c r="Q23" s="3"/>
      <c r="R23" s="1"/>
      <c r="S23" s="3"/>
      <c r="T23" s="1"/>
    </row>
    <row r="24" spans="1:20" ht="15.75" x14ac:dyDescent="0.25">
      <c r="A24" s="43">
        <v>97</v>
      </c>
      <c r="B24" s="44">
        <f t="shared" si="0"/>
        <v>1988</v>
      </c>
      <c r="C24" s="45">
        <v>34.200000000000003</v>
      </c>
      <c r="D24" s="40">
        <f t="shared" si="1"/>
        <v>65119.799999999996</v>
      </c>
      <c r="E24" s="41">
        <f>(A3*C3+A4*C4+A5*C5+A6*C6+A7*C7+A8*C8+A9*C9+A10*C10+A11*C11+A12*C12+A13*C13+A14*C14+A15*C15+A16*C16+A17*C17+A18*C18+A19*C19+A20*C20+A21*C21+A22*C22+A23*C23+A24*C24)/B24</f>
        <v>32.756438631790743</v>
      </c>
      <c r="F24" s="39"/>
      <c r="H24" s="40"/>
      <c r="K24">
        <v>22</v>
      </c>
      <c r="L24" s="15"/>
      <c r="M24" s="22">
        <v>8</v>
      </c>
      <c r="N24">
        <f t="shared" si="3"/>
        <v>234</v>
      </c>
      <c r="O24" s="16">
        <f t="shared" si="4"/>
        <v>10.636363636363637</v>
      </c>
      <c r="Q24" s="3"/>
      <c r="R24" s="1"/>
      <c r="S24" s="3"/>
      <c r="T24" s="1"/>
    </row>
    <row r="25" spans="1:20" ht="15.75" x14ac:dyDescent="0.25">
      <c r="A25" s="43">
        <v>100</v>
      </c>
      <c r="B25" s="44">
        <f t="shared" si="0"/>
        <v>2088</v>
      </c>
      <c r="C25" s="45">
        <v>34.799999999999997</v>
      </c>
      <c r="D25" s="40">
        <f t="shared" si="1"/>
        <v>68599.799999999988</v>
      </c>
      <c r="E25" s="41">
        <f>(A3*C3+A4*C4+A5*C5+A6*C6+A7*C7+A8*C8+A9*C9+A10*C10+A11*C11+A12*C12+A13*C13+A14*C14+A15*C15+A16*C16+A17*C17+A18*C18+A19*C19+A20*C20+A21*C21+A22*C22+A23*C23+A24*C24+A25*C25)/B25</f>
        <v>32.854310344827582</v>
      </c>
      <c r="F25" s="39"/>
      <c r="H25" s="40"/>
      <c r="K25">
        <v>23</v>
      </c>
      <c r="L25" s="15"/>
      <c r="M25" s="22">
        <v>6</v>
      </c>
      <c r="N25">
        <f t="shared" si="3"/>
        <v>240</v>
      </c>
      <c r="O25" s="16">
        <f t="shared" si="4"/>
        <v>10.434782608695652</v>
      </c>
      <c r="Q25" s="3"/>
      <c r="R25" s="1"/>
      <c r="S25" s="3"/>
      <c r="T25" s="1"/>
    </row>
    <row r="26" spans="1:20" ht="15.75" x14ac:dyDescent="0.25">
      <c r="A26" s="43">
        <v>87</v>
      </c>
      <c r="B26" s="44">
        <f t="shared" si="0"/>
        <v>2175</v>
      </c>
      <c r="C26" s="45">
        <v>33.5</v>
      </c>
      <c r="D26" s="40">
        <f t="shared" si="1"/>
        <v>71514.299999999988</v>
      </c>
      <c r="E26" s="41">
        <f>(A3*C3+A4*C4+A5*C5+A6*C6+A7*C7+A8*C8+A9*C9+A10*C10+A11*C11+A12*C12+A13*C13+A14*C14+A15*C15+A16*C16+A17*C17+A18*C18+A19*C19+A20*C20+A21*C21+A22*C22+A23*C23+A24*C24+A25*C25+A26*C26)/B26</f>
        <v>32.880137931034476</v>
      </c>
      <c r="F26" s="39"/>
      <c r="H26" s="40"/>
      <c r="K26">
        <v>24</v>
      </c>
      <c r="L26" s="15"/>
      <c r="M26" s="22">
        <v>10</v>
      </c>
      <c r="N26">
        <f t="shared" si="3"/>
        <v>250</v>
      </c>
      <c r="O26" s="16">
        <f t="shared" si="4"/>
        <v>10.416666666666666</v>
      </c>
      <c r="Q26" s="3"/>
      <c r="R26" s="1"/>
      <c r="S26" s="3"/>
      <c r="T26" s="1"/>
    </row>
    <row r="27" spans="1:20" ht="15.75" x14ac:dyDescent="0.25">
      <c r="A27" s="43">
        <v>92</v>
      </c>
      <c r="B27" s="44">
        <f t="shared" si="0"/>
        <v>2267</v>
      </c>
      <c r="C27" s="45">
        <v>32.5</v>
      </c>
      <c r="D27" s="40">
        <f t="shared" si="1"/>
        <v>74504.299999999988</v>
      </c>
      <c r="E27" s="41">
        <f>(A3*C3+A4*C4+A5*C5+A6*C6+A7*C7+A8*C8+A9*C9+A10*C10+A11*C11+A12*C12+A13*C13+A14*C14+A15*C15+A16*C16+A17*C17+A18*C18+A19*C19+A20*C20+A21*C21+A22*C22+A23*C23+A24*C24+A25*C25+A26*C26+A27*C27)/B27</f>
        <v>32.864711071901183</v>
      </c>
      <c r="F27" s="39"/>
      <c r="H27" s="40"/>
      <c r="K27">
        <v>25</v>
      </c>
      <c r="L27" s="15"/>
      <c r="M27" s="22">
        <v>11</v>
      </c>
      <c r="N27">
        <f t="shared" si="3"/>
        <v>261</v>
      </c>
      <c r="O27" s="16">
        <f t="shared" si="4"/>
        <v>10.44</v>
      </c>
      <c r="Q27" s="3"/>
      <c r="R27" s="1"/>
      <c r="S27" s="3"/>
      <c r="T27" s="1"/>
    </row>
    <row r="28" spans="1:20" ht="15.75" x14ac:dyDescent="0.25">
      <c r="A28" s="43">
        <v>84</v>
      </c>
      <c r="B28" s="44">
        <f t="shared" si="0"/>
        <v>2351</v>
      </c>
      <c r="C28" s="45">
        <v>32.5</v>
      </c>
      <c r="D28" s="40">
        <f t="shared" si="1"/>
        <v>77234.299999999988</v>
      </c>
      <c r="E28" s="41">
        <f>(A3*C3+A4*C4+A5*C5+A6*C6+A7*C7+A8*C8+A9*C9+A10*C10+A11*C11+A12*C12+A13*C13+A14*C14+A15*C15+A16*C16+A17*C17+A18*C18+A19*C19+A20*C20+A21*C21+A22*C22+A23*C23+A24*C24+A25*C25+A26*C26+A27*C27+A28*C28)/B28</f>
        <v>32.851680136112286</v>
      </c>
      <c r="F28" s="39"/>
      <c r="H28" s="40"/>
      <c r="K28">
        <v>26</v>
      </c>
      <c r="L28" s="15"/>
      <c r="M28" s="22">
        <v>8</v>
      </c>
      <c r="N28">
        <f t="shared" si="3"/>
        <v>269</v>
      </c>
      <c r="O28" s="16">
        <f t="shared" si="4"/>
        <v>10.346153846153847</v>
      </c>
      <c r="Q28" s="3"/>
      <c r="R28" s="1"/>
      <c r="S28" s="3"/>
      <c r="T28" s="1"/>
    </row>
    <row r="29" spans="1:20" ht="15.75" x14ac:dyDescent="0.25">
      <c r="A29" s="43">
        <v>77</v>
      </c>
      <c r="B29" s="44">
        <f t="shared" si="0"/>
        <v>2428</v>
      </c>
      <c r="C29" s="45">
        <v>33.200000000000003</v>
      </c>
      <c r="D29" s="40">
        <f t="shared" si="1"/>
        <v>79790.699999999983</v>
      </c>
      <c r="E29" s="41">
        <f>(A3*C3+A4*C4+A5*C5+A6*C6+A7*C7+A8*C8+A9*C9+A10*C10+A11*C11+A12*C12+A13*C13+A14*C14+A15*C15+A16*C16+A17*C17+A18*C18+A19*C19+A20*C20+A21*C21+A22*C22+A23*C23+A24*C24+A25*C25+A26*C26+A27*C27+A28*C28+A29*C29)/B29</f>
        <v>32.862726523887964</v>
      </c>
      <c r="F29" s="39"/>
      <c r="H29" s="40"/>
      <c r="K29">
        <v>27</v>
      </c>
      <c r="M29" s="22">
        <v>12</v>
      </c>
      <c r="N29">
        <f t="shared" si="3"/>
        <v>281</v>
      </c>
      <c r="O29" s="16">
        <f t="shared" si="4"/>
        <v>10.407407407407407</v>
      </c>
      <c r="Q29" s="3"/>
      <c r="R29" s="1"/>
      <c r="S29" s="3"/>
      <c r="T29" s="1"/>
    </row>
    <row r="30" spans="1:20" ht="15.75" x14ac:dyDescent="0.25">
      <c r="A30" s="43">
        <v>85</v>
      </c>
      <c r="B30" s="44">
        <f t="shared" si="0"/>
        <v>2513</v>
      </c>
      <c r="C30" s="45">
        <v>33.5</v>
      </c>
      <c r="D30" s="40">
        <f t="shared" si="1"/>
        <v>82638.199999999983</v>
      </c>
      <c r="E30" s="41">
        <f>(A3*C3+A4*C4+A5*C5+A6*C6+A7*C7+A8*C8+A9*C9+A10*C10+A11*C11+A12*C12+A13*C13+A14*C14+A15*C15+A16*C16+A17*C17+A18*C18+A19*C19+A20*C20+A21*C21+A22*C22+A23*C23+A24*C24+A25*C25+A26*C26+A27*C27+A28*C28+A29*C29+A30*C30)/B30</f>
        <v>32.88428173497811</v>
      </c>
      <c r="F30" s="39"/>
      <c r="H30" s="40"/>
      <c r="K30">
        <v>28</v>
      </c>
      <c r="M30" s="22">
        <v>6</v>
      </c>
      <c r="N30">
        <f t="shared" si="3"/>
        <v>287</v>
      </c>
      <c r="O30" s="16">
        <f t="shared" si="4"/>
        <v>10.25</v>
      </c>
      <c r="Q30" s="3"/>
      <c r="R30" s="1"/>
      <c r="S30" s="3"/>
      <c r="T30" s="1"/>
    </row>
    <row r="31" spans="1:20" ht="15.75" x14ac:dyDescent="0.25">
      <c r="A31" s="43">
        <v>95</v>
      </c>
      <c r="B31" s="44">
        <f t="shared" si="0"/>
        <v>2608</v>
      </c>
      <c r="C31" s="45">
        <v>32.5</v>
      </c>
      <c r="D31" s="40">
        <f t="shared" si="1"/>
        <v>85725.699999999983</v>
      </c>
      <c r="E31" s="41">
        <f>(A3*C3+A4*C4+A5*C5+A6*C6+A7*C7+A8*C8+A9*C9+A10*C10+A11*C11+A12*C12+A13*C13+A14*C14+A15*C15+A16*C16+A17*C17+A18*C18+A19*C19+A20*C20+A21*C21+A22*C22+A23*C23+A24*C24+A25*C25+A26*C26+A27*C27+A28*C28+A29*C29+A30*C30+A31*C31)/B31</f>
        <v>32.870283742331281</v>
      </c>
      <c r="F31" s="39"/>
      <c r="H31" s="40"/>
      <c r="K31">
        <v>29</v>
      </c>
      <c r="M31" s="22">
        <v>6</v>
      </c>
      <c r="N31">
        <f t="shared" si="3"/>
        <v>293</v>
      </c>
      <c r="O31" s="16">
        <f t="shared" si="4"/>
        <v>10.103448275862069</v>
      </c>
      <c r="Q31" s="3"/>
      <c r="R31" s="1"/>
      <c r="S31" s="3"/>
      <c r="T31" s="1"/>
    </row>
    <row r="32" spans="1:20" ht="15.75" x14ac:dyDescent="0.25">
      <c r="A32" s="43">
        <v>81</v>
      </c>
      <c r="B32" s="44">
        <f t="shared" si="0"/>
        <v>2689</v>
      </c>
      <c r="C32" s="45">
        <v>32.5</v>
      </c>
      <c r="D32" s="40">
        <f t="shared" si="1"/>
        <v>88358.199999999983</v>
      </c>
      <c r="E32" s="41">
        <f>(A3*C3+A4*C4+A5*C5+A6*C6+A7*C7+A8*C8+A9*C9+A10*C10+A11*C11+A12*C12+A13*C13+A14*C14+A15*C15+A16*C16+A17*C17+A18*C18+A19*C19+A20*C20+A21*C21+A22*C22+A23*C23+A24*C24+A25*C25+A26*C26+A27*C27+A28*C28+A29*C29+A30*C30+A31*C31+A32*C32)/B32</f>
        <v>32.859129788025278</v>
      </c>
      <c r="F32" s="39"/>
      <c r="H32" s="40"/>
      <c r="K32">
        <v>30</v>
      </c>
      <c r="M32" s="22">
        <v>8</v>
      </c>
      <c r="N32">
        <f t="shared" si="3"/>
        <v>301</v>
      </c>
      <c r="O32" s="16">
        <f t="shared" si="4"/>
        <v>10.033333333333333</v>
      </c>
      <c r="Q32" s="3"/>
      <c r="R32" s="1"/>
      <c r="S32" s="3"/>
      <c r="T32" s="1"/>
    </row>
    <row r="33" spans="1:20" ht="15.75" x14ac:dyDescent="0.25">
      <c r="A33" s="44"/>
      <c r="B33" s="44">
        <f t="shared" si="0"/>
        <v>2689</v>
      </c>
      <c r="C33" s="45"/>
      <c r="D33" s="40"/>
      <c r="E33" s="48">
        <f t="shared" ref="E33:E36" si="5">(A33*C33+A34*C34)/B34</f>
        <v>0</v>
      </c>
      <c r="F33" s="39"/>
      <c r="H33" s="40"/>
      <c r="K33">
        <v>31</v>
      </c>
      <c r="M33" s="22">
        <v>12</v>
      </c>
      <c r="N33">
        <f t="shared" si="3"/>
        <v>313</v>
      </c>
      <c r="O33" s="16">
        <f t="shared" si="4"/>
        <v>10.096774193548388</v>
      </c>
      <c r="Q33" s="3"/>
      <c r="R33" s="1"/>
      <c r="S33" s="3"/>
      <c r="T33" s="1"/>
    </row>
    <row r="34" spans="1:20" ht="15.75" x14ac:dyDescent="0.25">
      <c r="A34" s="44"/>
      <c r="B34" s="44">
        <f t="shared" si="0"/>
        <v>2689</v>
      </c>
      <c r="C34" s="45"/>
      <c r="D34" s="40"/>
      <c r="E34" s="48">
        <f t="shared" si="5"/>
        <v>0</v>
      </c>
      <c r="F34" s="39"/>
      <c r="H34" s="40"/>
      <c r="K34">
        <v>32</v>
      </c>
      <c r="M34" s="22">
        <v>9</v>
      </c>
      <c r="N34">
        <f t="shared" si="3"/>
        <v>322</v>
      </c>
      <c r="O34" s="16">
        <f t="shared" si="4"/>
        <v>10.0625</v>
      </c>
      <c r="Q34" s="3"/>
      <c r="R34" s="1"/>
      <c r="S34" s="3"/>
      <c r="T34" s="1"/>
    </row>
    <row r="35" spans="1:20" ht="15.75" x14ac:dyDescent="0.25">
      <c r="A35" s="44"/>
      <c r="B35" s="44">
        <f t="shared" si="0"/>
        <v>2689</v>
      </c>
      <c r="C35" s="45"/>
      <c r="D35" s="40"/>
      <c r="E35" s="48">
        <f t="shared" si="5"/>
        <v>0</v>
      </c>
      <c r="F35" s="39"/>
      <c r="H35" s="40"/>
      <c r="K35">
        <v>33</v>
      </c>
      <c r="M35" s="22">
        <v>6</v>
      </c>
      <c r="N35">
        <f t="shared" si="3"/>
        <v>328</v>
      </c>
      <c r="O35" s="16">
        <f t="shared" si="4"/>
        <v>9.9393939393939394</v>
      </c>
      <c r="Q35" s="3"/>
      <c r="R35" s="1"/>
      <c r="S35" s="3"/>
      <c r="T35" s="1"/>
    </row>
    <row r="36" spans="1:20" ht="15.75" x14ac:dyDescent="0.25">
      <c r="A36" s="44"/>
      <c r="B36" s="44">
        <f t="shared" si="0"/>
        <v>2689</v>
      </c>
      <c r="C36" s="45"/>
      <c r="D36" s="40"/>
      <c r="E36" s="48">
        <f t="shared" si="5"/>
        <v>0</v>
      </c>
      <c r="F36" s="39"/>
      <c r="K36">
        <v>34</v>
      </c>
      <c r="M36" s="22">
        <v>9</v>
      </c>
      <c r="N36">
        <f t="shared" si="3"/>
        <v>337</v>
      </c>
      <c r="O36" s="16">
        <f t="shared" si="4"/>
        <v>9.9117647058823533</v>
      </c>
      <c r="Q36" s="3"/>
      <c r="R36" s="1"/>
      <c r="S36" s="3"/>
      <c r="T36" s="1"/>
    </row>
    <row r="37" spans="1:20" x14ac:dyDescent="0.25">
      <c r="A37" s="44"/>
      <c r="B37" s="44">
        <f t="shared" si="0"/>
        <v>2689</v>
      </c>
      <c r="C37" s="45"/>
      <c r="E37" s="49"/>
      <c r="F37" s="18"/>
      <c r="K37">
        <v>35</v>
      </c>
      <c r="M37" s="49">
        <v>10</v>
      </c>
      <c r="N37">
        <f>N36+M37</f>
        <v>347</v>
      </c>
      <c r="O37" s="16">
        <f t="shared" si="4"/>
        <v>9.9142857142857146</v>
      </c>
    </row>
    <row r="38" spans="1:20" x14ac:dyDescent="0.25">
      <c r="A38" s="44"/>
      <c r="B38" s="44">
        <f t="shared" si="0"/>
        <v>2689</v>
      </c>
      <c r="C38" s="45"/>
      <c r="E38" s="49"/>
      <c r="F38" s="18">
        <f>(E2+E3+E4+E5+E6+E7+E8+E9+E10+E11+E12+E13+E14+E15+E16+E17+E18+E19+E20+E21+E22+E23+E24+E25+E26+E27+E28+E29+E30+E31+E32+E33+E34+E35+E36+E37+E38)/B38</f>
        <v>0.3612958827323256</v>
      </c>
      <c r="K38">
        <v>36</v>
      </c>
      <c r="M38" s="22"/>
      <c r="N38">
        <f>N37+M38</f>
        <v>347</v>
      </c>
      <c r="O38" s="16"/>
    </row>
    <row r="39" spans="1:20" x14ac:dyDescent="0.25">
      <c r="A39" s="44"/>
      <c r="B39" s="44">
        <f t="shared" si="0"/>
        <v>2689</v>
      </c>
      <c r="C39" s="45"/>
      <c r="E39" s="49"/>
      <c r="F39" s="18">
        <f>(E2+E3+E4+E5+E6+E7+E8+E9+E10+E11+E12+E13+E14+E15+E16+E17+E18+E19+E20+E21+E22+E23+E24+E25+E26+E27+E28+E29+E30+E31+E32+E33+E34+E35+E36+E37+E38+E39)/B39</f>
        <v>0.3612958827323256</v>
      </c>
      <c r="M39" s="22"/>
      <c r="O39" s="16"/>
    </row>
    <row r="40" spans="1:20" x14ac:dyDescent="0.25">
      <c r="A40" s="44"/>
      <c r="B40" s="44">
        <f t="shared" si="0"/>
        <v>2689</v>
      </c>
      <c r="C40" s="45"/>
      <c r="E40" s="49"/>
      <c r="F40" s="18">
        <f>(E2+E3+E4+E5+E6+E7+E8+E9+E10+E11+E12+E13+E14+E15+E16+E17+E18+E19+E20+E21+E22+E23+E24+E25+E26+E27+E28+E29+E30+E31+E32+E33+E34+E35+E36+E37+E38+E39+E40)/B40</f>
        <v>0.3612958827323256</v>
      </c>
      <c r="M40" s="22"/>
      <c r="O40" s="16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Danny Jongenelen</cp:lastModifiedBy>
  <cp:lastPrinted>2018-02-25T17:09:11Z</cp:lastPrinted>
  <dcterms:created xsi:type="dcterms:W3CDTF">2015-11-09T17:32:23Z</dcterms:created>
  <dcterms:modified xsi:type="dcterms:W3CDTF">2025-05-04T11:48:02Z</dcterms:modified>
</cp:coreProperties>
</file>